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64" firstSheet="4" activeTab="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r:id="rId5"/>
    <sheet name="POA-PAI" sheetId="6" r:id="rId6"/>
    <sheet name="X UNID" sheetId="7" r:id="rId7"/>
    <sheet name="X GRUPO" sheetId="8" r:id="rId8"/>
    <sheet name="X PROY" sheetId="9" r:id="rId9"/>
    <sheet name="X P-GRUPO" sheetId="10" r:id="rId10"/>
    <sheet name="PARTIDAS" sheetId="11" state="hidden" r:id="rId11"/>
    <sheet name="GRUPOS" sheetId="12" state="hidden" r:id="rId12"/>
  </sheets>
  <definedNames>
    <definedName name="_xlnm._FilterDatabase" localSheetId="10" hidden="1">'PARTIDAS'!$A$1:$B$1</definedName>
    <definedName name="_xlnm._FilterDatabase" localSheetId="5" hidden="1">'POA-PAI'!$A$7:$AL$226</definedName>
    <definedName name="_xlnm.Print_Area" localSheetId="5">'POA-PAI'!$B$1:$AJ$230</definedName>
    <definedName name="_xlnm.Print_Titles" localSheetId="5">'POA-PAI'!$7:$7</definedName>
  </definedNames>
  <calcPr fullCalcOnLoad="1"/>
  <pivotCaches>
    <pivotCache cacheId="2" r:id="rId13"/>
    <pivotCache cacheId="1" r:id="rId14"/>
  </pivotCaches>
</workbook>
</file>

<file path=xl/comments6.xml><?xml version="1.0" encoding="utf-8"?>
<comments xmlns="http://schemas.openxmlformats.org/spreadsheetml/2006/main">
  <authors>
    <author>MIRANDA CANSING FATIMA ELIZABETH</author>
  </authors>
  <commentList>
    <comment ref="AJ44" authorId="0">
      <text>
        <r>
          <rPr>
            <b/>
            <sz val="9"/>
            <rFont val="Tahoma"/>
            <family val="2"/>
          </rPr>
          <t>MIRANDA CANSING FATIMA ELIZABETH:</t>
        </r>
        <r>
          <rPr>
            <sz val="9"/>
            <rFont val="Tahoma"/>
            <family val="2"/>
          </rPr>
          <t xml:space="preserve">
Este monto debe ser igual al presupuestado</t>
        </r>
      </text>
    </comment>
  </commentList>
</comments>
</file>

<file path=xl/sharedStrings.xml><?xml version="1.0" encoding="utf-8"?>
<sst xmlns="http://schemas.openxmlformats.org/spreadsheetml/2006/main" count="5119" uniqueCount="1484">
  <si>
    <t xml:space="preserve">SECRETARÍA DE DERECHOS HUMANOS </t>
  </si>
  <si>
    <t>DIRECCIÓN DE PLANIFICACIÓN, INVERSIÓN Y SEGUIMIENTO DE PLANES, PROGRAMAS Y PROYECTOS</t>
  </si>
  <si>
    <t>cód prog-ítem</t>
  </si>
  <si>
    <t>UNIDAD</t>
  </si>
  <si>
    <t xml:space="preserve">TIPO DE GASTO </t>
  </si>
  <si>
    <t>COORDINACIÓN / SUBSECRETARIA</t>
  </si>
  <si>
    <t>DIRECCIÓN</t>
  </si>
  <si>
    <t>Actividades 2020</t>
  </si>
  <si>
    <t>Bienes o servicios a contratar</t>
  </si>
  <si>
    <t>NUEVO / ARRASTRE</t>
  </si>
  <si>
    <t>Geo</t>
  </si>
  <si>
    <t>Prog</t>
  </si>
  <si>
    <t>Proy</t>
  </si>
  <si>
    <t>Org</t>
  </si>
  <si>
    <t>Corr</t>
  </si>
  <si>
    <t>Actividad</t>
  </si>
  <si>
    <t>ITEM</t>
  </si>
  <si>
    <t>cód item- descripción</t>
  </si>
  <si>
    <t>grupo gasto</t>
  </si>
  <si>
    <t>Descripción Item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</si>
  <si>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</si>
  <si>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</si>
  <si>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</si>
  <si>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</si>
  <si>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</si>
  <si>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</si>
  <si>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</si>
  <si>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</si>
  <si>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</si>
  <si>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</si>
  <si>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</si>
  <si>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</si>
  <si>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PRESUPUESTO REQUERIDO </t>
  </si>
  <si>
    <t xml:space="preserve">Comprobación </t>
  </si>
  <si>
    <t xml:space="preserve">CORRIENTE </t>
  </si>
  <si>
    <t xml:space="preserve">Coordinación General Administrativa Financiera </t>
  </si>
  <si>
    <t xml:space="preserve">Dirección Administrativa </t>
  </si>
  <si>
    <t>Nuevo</t>
  </si>
  <si>
    <t>000</t>
  </si>
  <si>
    <t>1</t>
  </si>
  <si>
    <t>Adquisición de materiales de aseo</t>
  </si>
  <si>
    <t>Materiales de Aseo</t>
  </si>
  <si>
    <t>Adquisición de sellos institucionales</t>
  </si>
  <si>
    <t>Elaboración y adquisición de sellos portátiles y de escritorio para la Secretaría de Derechos Humanos y Coordinaciones Zonales.</t>
  </si>
  <si>
    <t>Adquisición de suministros y materiales necesarios para el optimo funcionamiento de las actividades de la SDH</t>
  </si>
  <si>
    <t>Materiales de Oficina</t>
  </si>
  <si>
    <t>Brindar servicios de Seguridad y Vigilancia</t>
  </si>
  <si>
    <t xml:space="preserve">Seguridad y Vigilancia Privada  </t>
  </si>
  <si>
    <t>Facilitar la movilización a nivel nacional</t>
  </si>
  <si>
    <t>Pago Peajes</t>
  </si>
  <si>
    <t>Mantener en adecuado funcionamiento el parque automotor de la SDH</t>
  </si>
  <si>
    <t>Combustibles y lubricantes</t>
  </si>
  <si>
    <t>Mantenimiento vehículos</t>
  </si>
  <si>
    <t>Matriculación vehicular y tasas generales e impuestos</t>
  </si>
  <si>
    <t>Servicio de rastreo satelital para el parque automotor de la SDH</t>
  </si>
  <si>
    <t>Mantenimiento preventivo y correctivo infraestructura SDH a nivel nacional</t>
  </si>
  <si>
    <t>Provisión de movilización en aérea internacional</t>
  </si>
  <si>
    <t>Pasajes al Exterior</t>
  </si>
  <si>
    <t>Provisión de movilización en aérea nacional</t>
  </si>
  <si>
    <t>Pasajes al Interior</t>
  </si>
  <si>
    <t>Provisión de Viáticos y Subsistencias</t>
  </si>
  <si>
    <t>Viáticos y Subsistencias en el Exterior</t>
  </si>
  <si>
    <t>Viáticos y Subsistencias en el Interior</t>
  </si>
  <si>
    <t>Servicio de Arrendamiento para Coordinaciones Zonales</t>
  </si>
  <si>
    <t>Arrendamiento Zonales (Edificios, locales y residencias, parqueaderos, casilleros judiciales y bancarios.)</t>
  </si>
  <si>
    <t>Servicio de aseguramiento de bienes institucionales</t>
  </si>
  <si>
    <t>Deducibles y Rasas</t>
  </si>
  <si>
    <t>Inclusiones de bienes</t>
  </si>
  <si>
    <t>Seguros</t>
  </si>
  <si>
    <t>Servicio de Correos</t>
  </si>
  <si>
    <t>Servicio de Correos (ene-ago.)</t>
  </si>
  <si>
    <t>Servicios Básicos</t>
  </si>
  <si>
    <t>Agua potable</t>
  </si>
  <si>
    <t>Energía Eléctrica</t>
  </si>
  <si>
    <t>Telecomunicaciones - Telefonía fija</t>
  </si>
  <si>
    <t>Suministrar agua para consumo interno</t>
  </si>
  <si>
    <t>Botellones de Agua</t>
  </si>
  <si>
    <t>Telecomunicaciones</t>
  </si>
  <si>
    <t>Telecomunicaciones / Satelital (TV Satelital)</t>
  </si>
  <si>
    <t>Provisión de movilización aérea nacional</t>
  </si>
  <si>
    <t>Pasajes al Interior (ARRASTRE)</t>
  </si>
  <si>
    <t>Seguridad y Vigilancia Privada (ARRASTRE)</t>
  </si>
  <si>
    <t>Mantenimiento de Mobiliario de Oficina</t>
  </si>
  <si>
    <t>Contratación del Servicio de mantenimiento correctivo del mobiliario de la SDH</t>
  </si>
  <si>
    <t>Mantenimiento de equipos</t>
  </si>
  <si>
    <t>Contratación del Servicio de mantenimiento correctivo de equipos de la SDH</t>
  </si>
  <si>
    <t>Arrendamiento de equipos</t>
  </si>
  <si>
    <t>Arrendamiento tipo leasing de 2 escanners; y, 2 proyectores</t>
  </si>
  <si>
    <t>Renovación Licencias</t>
  </si>
  <si>
    <t>Renovación licencias del sistema Xpertus (activos), sistema SUMMAT (inventarios)</t>
  </si>
  <si>
    <t>Gastos para procesos de desratización de PC y Casona</t>
  </si>
  <si>
    <t>Servicio de desratización y fumigación Edificio y Casona</t>
  </si>
  <si>
    <t>Reparaciones, adecuaciones y seguridades en el SPI de Sangolquí</t>
  </si>
  <si>
    <t>Confección de cartucheras recicladas a partir de lonas publicitarias en desuso, que se entregarán las víctimas de violencia, que serán confeccionadas con las personas con beneficios penitenciarios con cambio de régimen (preliberados)</t>
  </si>
  <si>
    <t>Confección de cartucheras (lonas en desuso)</t>
  </si>
  <si>
    <t>Servicios notariales a nivel nacional</t>
  </si>
  <si>
    <t>Pago gastos notariales</t>
  </si>
  <si>
    <t>Instalación de vidrios</t>
  </si>
  <si>
    <t>Contar con presupuesto para gastos menores</t>
  </si>
  <si>
    <t>Caja chica pendiente de liquidar años anteriores</t>
  </si>
  <si>
    <t>Insumos materiales y suministros para la construcción, electricidad, plomería, carpintería, señalización, navegación, control incendios y placas</t>
  </si>
  <si>
    <t>Costas judiciales, tramites notariales, legalización de documentos extrajudiciales</t>
  </si>
  <si>
    <t>Materiales didácticos</t>
  </si>
  <si>
    <t xml:space="preserve">Dispositivos médicos de uso general </t>
  </si>
  <si>
    <t>Pasajes al interior</t>
  </si>
  <si>
    <t xml:space="preserve">Combustibles, Lubricantes en General para Maquinarias, Plantas Eléctricas, Equipo y otros, incluye consumo de gas
</t>
  </si>
  <si>
    <t>Maquinarias y equipo (Instalación, Mantenimiento y Reparación)</t>
  </si>
  <si>
    <t>Adquisiciones materiales de protección y desinfección.</t>
  </si>
  <si>
    <t>Materiales de protección  desinfección para la SDH</t>
  </si>
  <si>
    <t>Adquisiciones por emergencia sanitaria de COVID-19</t>
  </si>
  <si>
    <t>Gastos por emergencia sanitaria</t>
  </si>
  <si>
    <t>Arrendamiento Ozonificador de aire</t>
  </si>
  <si>
    <t>Maquinaria y equipo (Arrendamiento)</t>
  </si>
  <si>
    <t>Servicio de desinfección de oficinas de la SDH</t>
  </si>
  <si>
    <t>Servicios de Aseo, Lavado de Vestimenta de Trabajo, Fumigación, Desinfección, Limpieza de Instalaciones, manejo de desechos contaminados, recuperación y clasificación de materiales reciclables</t>
  </si>
  <si>
    <t>Servicio de Arrendamiento y Alicuotas</t>
  </si>
  <si>
    <t>Pago de alicuotas edificio Yuraj Pirca</t>
  </si>
  <si>
    <t>Servicio de correos para receptar y despachar la correspondencia en cada una de las dependencias de la Secretaria de Derechos Humanos</t>
  </si>
  <si>
    <t>Partes y Repuestos</t>
  </si>
  <si>
    <t>Dirección de Administración de Talento Humano</t>
  </si>
  <si>
    <t>CONTRATACIÓN DE POLIZA DE FIDELIDAD</t>
  </si>
  <si>
    <t>POLIZA DE FIDELIDAD</t>
  </si>
  <si>
    <t>MANTENER AL DIA LAS NECESIDADES DE LOS SERVIDORES INSTITUCIONALES DE LA SDH</t>
  </si>
  <si>
    <t>OBLIGACIONES CON EL IESS POR RESPONSABILIDAD PATRONAL</t>
  </si>
  <si>
    <t>Dirección de Asesoría Jurídica</t>
  </si>
  <si>
    <t>Bases de datos jurídicos</t>
  </si>
  <si>
    <t>Acceso a base de datos mediante ip corporativo</t>
  </si>
  <si>
    <t>Dirección de Comunicación Social</t>
  </si>
  <si>
    <t xml:space="preserve">Dirección de Comunicación Social </t>
  </si>
  <si>
    <t xml:space="preserve">Contratación de servicio de Monitoreo digital de noticias </t>
  </si>
  <si>
    <t>Monitoreo de medios</t>
  </si>
  <si>
    <t>Dirección de Tecnologías de la Información y Comunicaciones</t>
  </si>
  <si>
    <t>Contratar el servicio anual de Internet, enlace de Datos y correo electrónico</t>
  </si>
  <si>
    <t>Servicio de Internet, enlace de Datos y correo electrónico</t>
  </si>
  <si>
    <t>Mantener actualizadas las licencias para la plataforma antivirus institucional</t>
  </si>
  <si>
    <t>Renovación de licencias antivirus</t>
  </si>
  <si>
    <t>Mantener funcionales los equipos tecnológicos</t>
  </si>
  <si>
    <t>Compra de partes y repuestos informáticos</t>
  </si>
  <si>
    <t>Precautelar la seguridad de los equipos informáticos</t>
  </si>
  <si>
    <t>Servicio de mantenimiento preventivo y correctivo de equipos informáticos de la SDH</t>
  </si>
  <si>
    <t>Subsecretaría de Derechos Humanos</t>
  </si>
  <si>
    <t>Contratación de un profesional convenio GIZ</t>
  </si>
  <si>
    <t>Dirección de Protección, Reparación Integral y Autoridad Central</t>
  </si>
  <si>
    <t>Cumplir con reparación material a víctimas</t>
  </si>
  <si>
    <t>Pagos dispuestos en sentencias emitidas por la Corte IDH</t>
  </si>
  <si>
    <t xml:space="preserve">Subsecretaría de Prevención y Erradicación de la Violencia contra Mujeres, Niñas, Niños y Adolescentes </t>
  </si>
  <si>
    <t>Elaboración de información especializada para garantizar procesos de para la atención integral y especializada a víctimas de violencia de género, que contemple y defina la articulación de los servicios, considerando la especificidad de la atención de los sujetos de protección de esta ley.</t>
  </si>
  <si>
    <t>Contratación de 1 profesional en el nivel 7, para la evaluación y actualización del Modelo de Atención para Casa de Acogida</t>
  </si>
  <si>
    <t>EVENTOS, PROMOCION</t>
  </si>
  <si>
    <t>EVENTOS PÚBLICOS PROMOCIONALES (MONTAJE, DESMONTAJE, LOGÍSTICA)</t>
  </si>
  <si>
    <t>Servicios de atención a víctimas de violencia de género</t>
  </si>
  <si>
    <t>Convenios con centros de atención Integral  y casas de acogida  (incluye pago de profesionales, capacitación, beneficiarios/as del centro y el rubro para movilización de los equipos técnicos para el cumplimiento de actividades relacionadas con el objeto del proyecto Fortalecimiento de Centros de Atención Integral para víctimas de violencia intrafamiliar y/o sexual en el Ecuador</t>
  </si>
  <si>
    <t>Dirección del Sistema Nacional de Erradicación, Prevención y Transformación de la Cultura de Violencia y Monitoreo</t>
  </si>
  <si>
    <t>Elaborar investigaciones empíricas sobre acceso efectivo a la justicia enfocado en víctimas de violencia sexual y grupos vulnerables, que sirvan de insumo para la construcción de la política pública de la SDH, en la materia</t>
  </si>
  <si>
    <t xml:space="preserve">Ejecutar el Plan nacional y proyectos de prevención y transformación de la cultura de violencia contra MNNA </t>
  </si>
  <si>
    <t>Servicios profesionales. Servidor/a pública 7</t>
  </si>
  <si>
    <t>Dirección de Monitoreo y Seguimiento de Protección a Pueblos Indígenas en Aislamiento Voluntario</t>
  </si>
  <si>
    <t>Adquisición de kit de filtros de purificadores de agua para el consumo del personal de la Estación de Monitoreo de la Zona Intangible Tagaeri Taromenane Ubicada en Shiripuno</t>
  </si>
  <si>
    <t>Kits de filtros Osmosis Inversa y Cartuchos Big Blue</t>
  </si>
  <si>
    <t xml:space="preserve">Adquisición de aceite de ligar para los distintos patrullajes dentro de la ZITT  y el área de influencia </t>
  </si>
  <si>
    <t>Aceite de ligar (galones)</t>
  </si>
  <si>
    <t>Mantener en adecuado funcionamiento las canoas de la EMZITT</t>
  </si>
  <si>
    <t>Mantenimiento y reparación de canoas</t>
  </si>
  <si>
    <t>Mantener en adecuado funcionamiento los motores fuera de borda de la EMZITT</t>
  </si>
  <si>
    <t>Mantenimiento y reparación de motores fuera de borda</t>
  </si>
  <si>
    <t>Desratización y fumigación integral para el control de plagas dentro de la estación de monitoreo de la ZITT</t>
  </si>
  <si>
    <t>Servicio de desratización y fumigación integral para el control de plagas dentro de la estación de monitoreo de la ZITT</t>
  </si>
  <si>
    <t xml:space="preserve">Servicio de desratización y fumigación integral para el control de plagas dentro de la estación de monitoreo de la zona intangible Tagaeri Taromenane ubicada en Shiripuno </t>
  </si>
  <si>
    <t xml:space="preserve">Servicio de desratización y fumigación </t>
  </si>
  <si>
    <t>Contratación de horas de sobrevuelos para la identificación de posibles desbroces, chacras, actividades ilícitas dentro de la ZITT y su área de influencia</t>
  </si>
  <si>
    <t>Sobrevuelos</t>
  </si>
  <si>
    <t>Contratación del servicio de internet satelital para la EMZITT</t>
  </si>
  <si>
    <t xml:space="preserve">Internet satelital </t>
  </si>
  <si>
    <t>Recarga de servicio para teléfonos satelitales para los patrullajes de los técnicos dentro de la ZITT</t>
  </si>
  <si>
    <t xml:space="preserve">Servicio teléfonos satelitales </t>
  </si>
  <si>
    <t>Servicio de monitoreo a través de un set de imágenes satelitales que será determinado por el equipo técnico de la DPPIAV, para estudio de acercamientos, análisis de posibles desbroces y tala, presiones y amenazas hacia PIAV</t>
  </si>
  <si>
    <t>Servicio de monitoreo con imágenes satelitales</t>
  </si>
  <si>
    <t>Fte</t>
  </si>
  <si>
    <t>INVERSIÓN</t>
  </si>
  <si>
    <t>Dirección de Registro de Nacionalidades, Pueblos y Organizaciones Sociales</t>
  </si>
  <si>
    <t>Decimotercer Sueldo</t>
  </si>
  <si>
    <t>202</t>
  </si>
  <si>
    <t>2001</t>
  </si>
  <si>
    <t>Decimocuarto Sueldo</t>
  </si>
  <si>
    <t>Servicios Personales por Contrato</t>
  </si>
  <si>
    <t>Aporte Patronal</t>
  </si>
  <si>
    <t>Fondo de Reserva</t>
  </si>
  <si>
    <t>SERVICIO DE CLOUD COMPUTING CON MÁQUINAS VIRTUALES Y ENLACE DE INTERNET</t>
  </si>
  <si>
    <t>DIGITALIZACIÓN DE LA INFORMACIÓN DE DATOS PÚBLICOS</t>
  </si>
  <si>
    <t>Desarrollo-Actualizacion-Asistencia Tecnica y Soporte de Sistemas Informaticos</t>
  </si>
  <si>
    <t xml:space="preserve">CREACIÓN DE REDES DE MEDIOS COMUNITARIOS, PÚBLICOS Y PRIVADOS LOCALES </t>
  </si>
  <si>
    <t>Décimo tercer sueldo</t>
  </si>
  <si>
    <t xml:space="preserve">Décimo cuarto sueldo </t>
  </si>
  <si>
    <t>Eventos Públicos Promocionales</t>
  </si>
  <si>
    <t>Seguimiento, monitoreo, asesoría, a los medios comunitarios en territorio de pueblos y nacionalidades.</t>
  </si>
  <si>
    <t>Viáticos y subsistencias al Interior</t>
  </si>
  <si>
    <t>Adquisición de dispositivos tecnológicos mediante mecanismo de subasta inversa para fortalecer los proyectos de la Secretaría de Derechos de Humanos</t>
  </si>
  <si>
    <t>Adquisición de equipos</t>
  </si>
  <si>
    <t>Honorarios por Contratos Civiles de Servicios</t>
  </si>
  <si>
    <t>Contratación de un profesional para la elaboración e implementación de instructivo de Producción, locución y programación radial, para el fortalecimiento de la red de medios y radios comunitarias.</t>
  </si>
  <si>
    <t>Contratación de un profesional para la elaboración e implementación de instructivo de Manejo Técnico de las Radios Comunitarias, para el fortalecimiento de la red de medios y radios comunitarias.</t>
  </si>
  <si>
    <t>Contratación de un profesional para la elaboración e implementación de instructivo de  contenido intercultural y de género, para el fortalecimiento de la red de medios y radios comunitarias.</t>
  </si>
  <si>
    <t xml:space="preserve">Sobrevuelos </t>
  </si>
  <si>
    <t>Difundir el trabajo realizado por el PMC basado en los distintos monitoreos realizados por los técnicos de campo ( Publicaciones trabajo de socialización)</t>
  </si>
  <si>
    <t>Talleres de socialización hacia poblados indígenas y campesinos ( Talleres de socialización)</t>
  </si>
  <si>
    <t>Talleres de capacitación y diálogo social para fortalecer la cultural de paz con las comunidades hacia los PIAV</t>
  </si>
  <si>
    <t xml:space="preserve">Adquisición de equipo de supervivencia para técnicos que laboran dentro de la Zona Intangible Tagaeri Taromenane y su área de influencia en la Amazonía ecuatoriana </t>
  </si>
  <si>
    <t xml:space="preserve">Adquisición de indumentaria, prendas de protección, accesorios para el personal de campo </t>
  </si>
  <si>
    <t xml:space="preserve">Adquisición de equipos  para el monitoreo de la ZITT y su área de influencia  del personal de campo </t>
  </si>
  <si>
    <t>Adecuar la infraestructura de la Estación de Investigación y Monitoreo de la Zona Intangible Tagaeri Taromenane (EMZITT) ubicada en Shiripuno</t>
  </si>
  <si>
    <t>Reparación y adecuación de la EMZITT</t>
  </si>
  <si>
    <t>Equipar la Estación de Monitoreo de la Zona Intangible Tagaeri Taromenane para la garantía de la protección de pueblos indígenas en aislamiento y de la naturaleza.</t>
  </si>
  <si>
    <t xml:space="preserve">Adquisición de teléfonos satelItales </t>
  </si>
  <si>
    <t xml:space="preserve">Adquisición de radios de onda corta </t>
  </si>
  <si>
    <t>Equipar la Estación de Monitoreo de la Zona Intangible Tagaeri Taromenane para la garantía de la protección de pueblos indígenas en aislamiento y de la naturaleza con la adquisición de motores fuera de borda y canoas.</t>
  </si>
  <si>
    <t>Adquisición de canoas</t>
  </si>
  <si>
    <t>Adquisición de motores fuera de borda</t>
  </si>
  <si>
    <t>Adquisición de GPS</t>
  </si>
  <si>
    <t>Equipar la Estación de Monitoreo de la Zona Intangible Tagaeri Taromenane para la garantía de la protección de pueblos indígenas en aislamiento y de la naturaleza</t>
  </si>
  <si>
    <t>Adquisición de paneles solares</t>
  </si>
  <si>
    <t>Adquisición de baterías para radios de onda corta</t>
  </si>
  <si>
    <t>Territorialización del Plan Nacional para prevenir y erradicar la Violencia contra las mujeres</t>
  </si>
  <si>
    <t>Capacitación del Plan Nacional para prevenir y erradicar la Violencia contra las mujeres</t>
  </si>
  <si>
    <t>Diseño del Marco Conceptual, herramientas tecnológicas para implementación del Observatorio Nacional de Violencia ONV</t>
  </si>
  <si>
    <t xml:space="preserve">Consultoría </t>
  </si>
  <si>
    <t>Implementación del Sistema Integral de la Subsecretaría de Prevención y Erradicación de la Violencia</t>
  </si>
  <si>
    <t>Compra de Equipos Informáticos</t>
  </si>
  <si>
    <t>Honorarios</t>
  </si>
  <si>
    <t>CODIGOG1</t>
  </si>
  <si>
    <t>DESCRIPCIONG1</t>
  </si>
  <si>
    <t>GASTOS EN PERSONAL</t>
  </si>
  <si>
    <t>Remuneraciones Basicas</t>
  </si>
  <si>
    <t>Sueldos</t>
  </si>
  <si>
    <t>Salarios</t>
  </si>
  <si>
    <t>Jornales</t>
  </si>
  <si>
    <t>Remuneraciones Unificadas</t>
  </si>
  <si>
    <t>Salarios Unificados</t>
  </si>
  <si>
    <t>Haber Militar y Policial</t>
  </si>
  <si>
    <t>Remuneracion Mensual Unificada de Docentes del Magisterio y Docentes e Investigadores Universitarios</t>
  </si>
  <si>
    <t>Remuneracion Mensual Unificada para Pasantes</t>
  </si>
  <si>
    <t>Remuneracion Mensual Unificada en el Exterior</t>
  </si>
  <si>
    <t>Remuneraciones Complementarias</t>
  </si>
  <si>
    <t>Bonificacion por Anios de Servicios</t>
  </si>
  <si>
    <t>Bonificacion por Responsabilidad a Dignatarios Universitarios</t>
  </si>
  <si>
    <t>Decimoquinto Sueldo</t>
  </si>
  <si>
    <t>Decimosexto Sueldo</t>
  </si>
  <si>
    <t>Bonificacion Complementaria</t>
  </si>
  <si>
    <t>Bonificacion por Titulos Academicos Especializaciones y Capacitacion Adicional</t>
  </si>
  <si>
    <t>Gastos de Representacion</t>
  </si>
  <si>
    <t>Sobresueldos y Bonificaciones Adicionales</t>
  </si>
  <si>
    <t>Estimulo Pecuniario</t>
  </si>
  <si>
    <t>Bonificacion de Aniversario</t>
  </si>
  <si>
    <t xml:space="preserve">Aguinaldo Navideno </t>
  </si>
  <si>
    <t>Porcentaje Funcional</t>
  </si>
  <si>
    <t>Adicional sobre la Decima Categoria</t>
  </si>
  <si>
    <t>Estimulo Economico Magisterio</t>
  </si>
  <si>
    <t>Bonificacion Mensual Galapagos</t>
  </si>
  <si>
    <t>Adicional Regimen Especial Galapagos</t>
  </si>
  <si>
    <t>Bonificacion Fronteriza</t>
  </si>
  <si>
    <t>Bonificacion por el Dia del Medico</t>
  </si>
  <si>
    <t>Bonificacion por el Dia Mundial de la Salud</t>
  </si>
  <si>
    <t>Bonificacion para los Profesionales de la Salud</t>
  </si>
  <si>
    <t>Adicional Region Amazonica</t>
  </si>
  <si>
    <t>Remuneracion Suplementaria Galapagos</t>
  </si>
  <si>
    <t>Actividad Extracurricular Galapagos</t>
  </si>
  <si>
    <t>Bonificacion por el Dia del Maestro</t>
  </si>
  <si>
    <t>Bonificacion por el Dia del Servidor Publico</t>
  </si>
  <si>
    <t>Bonificacion para Educadores Comunitarios-Alfabetizadores</t>
  </si>
  <si>
    <t>Bonificacion para Profesionales Amparados o no por Leyes de Escalafon</t>
  </si>
  <si>
    <t>Bonificacion Adicional Galapagos Servidores de la LOSCCA</t>
  </si>
  <si>
    <t>Remuneracion Variable por Eficiencia</t>
  </si>
  <si>
    <t>Remuneraciones Compensatorias</t>
  </si>
  <si>
    <t>Gastos de Residencia</t>
  </si>
  <si>
    <t>Bonificacion Geografica</t>
  </si>
  <si>
    <t>Compensacion por Costo de Vida</t>
  </si>
  <si>
    <t>Compensacion por Transporte</t>
  </si>
  <si>
    <t>Compensacion en el Exterior</t>
  </si>
  <si>
    <t>Alimentacion</t>
  </si>
  <si>
    <t>Comisariato</t>
  </si>
  <si>
    <t>Compensacion Pedagogica</t>
  </si>
  <si>
    <t>Compensacion por Trabajo de Alto Riesgo</t>
  </si>
  <si>
    <t>Subsidio Profesores de Escuelas Fiscales-Misionales y Fiscomisionales de las Regiones Amazonica e Insular</t>
  </si>
  <si>
    <t>Compensacion por Residencia</t>
  </si>
  <si>
    <t>Compensacion Regimen Remunerativo de Fuerzas Armadas-Policia y Cuerpos de Bomberos</t>
  </si>
  <si>
    <t>Compensacion por Cesacion de Funciones</t>
  </si>
  <si>
    <t>Subsidios</t>
  </si>
  <si>
    <t>Por Cargas Familiares</t>
  </si>
  <si>
    <t>De Educacion</t>
  </si>
  <si>
    <t>Por Maternidad</t>
  </si>
  <si>
    <t>Por Fallecimiento</t>
  </si>
  <si>
    <t>Por Guarderia</t>
  </si>
  <si>
    <t>Por Vacaciones</t>
  </si>
  <si>
    <t>Estimulo Economico por Anios de Servicio</t>
  </si>
  <si>
    <t>Subsidio de Antiguedad</t>
  </si>
  <si>
    <t>Beneficios Sociales</t>
  </si>
  <si>
    <t>Otros Subsidios</t>
  </si>
  <si>
    <t>Remuneraciones Temporales</t>
  </si>
  <si>
    <t>Remuneracion Unificada para Pasantes</t>
  </si>
  <si>
    <t>Encargos y Subrogaciones</t>
  </si>
  <si>
    <t>Sustituciones de Personal</t>
  </si>
  <si>
    <t>Licencia Remunerada</t>
  </si>
  <si>
    <t>Dietas</t>
  </si>
  <si>
    <t>Horas Extraordinarias y Suplementarias</t>
  </si>
  <si>
    <t>Remuneraciones Especiales Seccion Nocturna</t>
  </si>
  <si>
    <t>Subrogacion</t>
  </si>
  <si>
    <t>Encargos</t>
  </si>
  <si>
    <t>Contratos de Servicios Ocasionales en el Exterior</t>
  </si>
  <si>
    <t>Aportes Patronales a la Seguridad Social</t>
  </si>
  <si>
    <t>Jubilacion Patronal</t>
  </si>
  <si>
    <t>JubilaciÂ¿n Complementaria</t>
  </si>
  <si>
    <t>Asignacion global de jubilacion patronal para trabajadores amparados por el Codigo de Trabajo</t>
  </si>
  <si>
    <t>Indemnizaciones</t>
  </si>
  <si>
    <t>Supresion de Puesto</t>
  </si>
  <si>
    <t>Despido Intempestivo</t>
  </si>
  <si>
    <t>Compensacion por Desahucio</t>
  </si>
  <si>
    <t>Restitucion de Puesto</t>
  </si>
  <si>
    <t>Beneficio por Jubilacion</t>
  </si>
  <si>
    <t xml:space="preserve">Compensacion por Vacaciones no Gozadas por Cesacion de Funciones </t>
  </si>
  <si>
    <t>Por Accidente de Trabajo o Enfermedad</t>
  </si>
  <si>
    <t>Por Renuncia Voluntaria</t>
  </si>
  <si>
    <t>Por Compra de Renuncia</t>
  </si>
  <si>
    <t>Indemnizaciones Laborales</t>
  </si>
  <si>
    <t>Incentivo Excepcional para la Jubilacion (Trabajadores del IESS)</t>
  </si>
  <si>
    <t>Otras Indemnizaciones Laborales</t>
  </si>
  <si>
    <t>Asignaciones a Distribuir</t>
  </si>
  <si>
    <t>Asignacion a Distribuir en Gastos en Personal</t>
  </si>
  <si>
    <t>PRESTACIONES DE LA SEGURIDAD SOCIAL</t>
  </si>
  <si>
    <t>Gastos Prestacionales</t>
  </si>
  <si>
    <t>Pensiones</t>
  </si>
  <si>
    <t>Seguro Social Campesino</t>
  </si>
  <si>
    <t>Seguro de Enfermedad y Maternidad</t>
  </si>
  <si>
    <t>Seguro y Cooperativa Mortuoria</t>
  </si>
  <si>
    <t>Seguro de Cesantia</t>
  </si>
  <si>
    <t>Seguro de Vida y Riesgos Profesionales</t>
  </si>
  <si>
    <t>Fondo de Vivienda</t>
  </si>
  <si>
    <t>Fondo de Contingencias</t>
  </si>
  <si>
    <t>Pensiones de Jubilacion Patronal</t>
  </si>
  <si>
    <t>Pensiones por Invalidez</t>
  </si>
  <si>
    <t>Pension Transitoria por Incapacidad</t>
  </si>
  <si>
    <t>Pensiones por Vejez</t>
  </si>
  <si>
    <t>Pension Adicional de Jubilados Ferroviarios (Invalidez y Vejez)</t>
  </si>
  <si>
    <t>Pension de Montepio a Beneficiarios de Ferroviarios</t>
  </si>
  <si>
    <t>Pension Adicional de Jubilados Graficos (Invalidez y Vejez)</t>
  </si>
  <si>
    <t>Pension de Montepio a Beneficiarios de Graficos</t>
  </si>
  <si>
    <t>Decima Tercera Pension</t>
  </si>
  <si>
    <t>Decima Cuarta Pension</t>
  </si>
  <si>
    <t>Incremento de Pensiones de conformidad con la Ley 2004-39</t>
  </si>
  <si>
    <t>Pension por Discapacidades</t>
  </si>
  <si>
    <t>Pension de Montepio</t>
  </si>
  <si>
    <t>Anualidad por Matrimonio</t>
  </si>
  <si>
    <t>Pension del Estado para Jubilados del Magisterio Fiscal</t>
  </si>
  <si>
    <t>Auxilio de Funerales</t>
  </si>
  <si>
    <t>Incapacidad Parcial</t>
  </si>
  <si>
    <t>Incapacidad Temporal</t>
  </si>
  <si>
    <t>Incapacidad Permanente Total</t>
  </si>
  <si>
    <t>Incapacidad Permanente Absoluta</t>
  </si>
  <si>
    <t>Indemnizaciones por Incapacidad</t>
  </si>
  <si>
    <t>Otros Gastos</t>
  </si>
  <si>
    <t>Subsidio por Enfermedad</t>
  </si>
  <si>
    <t>Subsidio por Maternidad</t>
  </si>
  <si>
    <t>Subsidio por Riesgos del Trabajo</t>
  </si>
  <si>
    <t>Subsidios  para el Pago de Aportes al IESS</t>
  </si>
  <si>
    <t>Atencion Medica Prestadores Internos</t>
  </si>
  <si>
    <t>Servicios de Salud Prestados a Afiliados y Beneficiarios</t>
  </si>
  <si>
    <t>Servicios de Salud Prestados a Jubilados</t>
  </si>
  <si>
    <t>Servicios de Salud Prestados a Pacientes con Enfermedades Catastroficas</t>
  </si>
  <si>
    <t>Servicios de Salud Prestados a Discapacitados</t>
  </si>
  <si>
    <t>Servicios de Salud Prestados a Jefas de Hogar</t>
  </si>
  <si>
    <t>Servicios de Salud Prestados a los Asegurados del Seguro Social Campesino</t>
  </si>
  <si>
    <t>Atencion Medica Prestadores Externos</t>
  </si>
  <si>
    <t>Servicios de Salud Prestados a Afiliados con Enfermedades Catastroficas</t>
  </si>
  <si>
    <t>Servicios de Salud a Afiliados y Beneficiarios por parte de las Entidades que conforman la Red de Salud Publica</t>
  </si>
  <si>
    <t>Servicios  Prestados en el Exterior</t>
  </si>
  <si>
    <t>Gastos Prestacionales por Otros Conceptos</t>
  </si>
  <si>
    <t>Compensacion Gastos Medicos</t>
  </si>
  <si>
    <t>Servicios Medicos Asistenciales</t>
  </si>
  <si>
    <t>Asignacion para Prevencion de Riesgos del Trabajo</t>
  </si>
  <si>
    <t>Asignacion para Mejoramiento de la Calidad de Vida del Adulto Mayor</t>
  </si>
  <si>
    <t>Convenios Interinstitucionales</t>
  </si>
  <si>
    <t>Convenios Internacionales</t>
  </si>
  <si>
    <t>Asignacion para Devolucion de Aportes por no Causar Montepio</t>
  </si>
  <si>
    <t>Asignacion para Gastos de Funcionamiento de las Unidades Medicas</t>
  </si>
  <si>
    <t>Otros Gastos en Afiliados y Jubilados</t>
  </si>
  <si>
    <t>Asignacion a Distribuir para Prestaciones de la Seguridad Social</t>
  </si>
  <si>
    <t>BIENES Y SERVICIOS DE CONSUMO</t>
  </si>
  <si>
    <t>Servicios Basicos</t>
  </si>
  <si>
    <t>Agua Potable</t>
  </si>
  <si>
    <t>Agua de Riego</t>
  </si>
  <si>
    <t>Energia Electrica</t>
  </si>
  <si>
    <t>Servicio de Correo</t>
  </si>
  <si>
    <t>Servicios Generales</t>
  </si>
  <si>
    <t>Transporte de Personal</t>
  </si>
  <si>
    <t>Fletes y Maniobras</t>
  </si>
  <si>
    <t>Almacenamiento - Embalaje - Envase y Recarga de Extintores</t>
  </si>
  <si>
    <t>Edicion - Impresion - Reproduccion -Publicaciones Suscripciones - Fotocopiado - Traduccion - Empastado - Enmarcacion - Serigrafia - Fotografia - Carnetizacion - Filmacion e Imagenes Satelitales</t>
  </si>
  <si>
    <t>Espectaculos Culturales y Sociales</t>
  </si>
  <si>
    <t>Eventos Publicos y Oficiales</t>
  </si>
  <si>
    <t>Difusion - Informacion y Publicidad</t>
  </si>
  <si>
    <t>Servicio de Seguridad y Vigilancia</t>
  </si>
  <si>
    <t>Servicio de Aseo -Lavado-Vestimenta de Trabajo- Fumigacion -Desinfeccion y Limpieza de las Instalaciones del Sector Publico</t>
  </si>
  <si>
    <t>Servicio de Guarderia</t>
  </si>
  <si>
    <t>Investigaciones Profesionales y ExÂ¿menes de Laboratorio</t>
  </si>
  <si>
    <t>Gastos Especiales para Inteligencia y Contrainteligencia</t>
  </si>
  <si>
    <t>Servicios de Voluntariado</t>
  </si>
  <si>
    <t>Servicios de Difusion e Informacion</t>
  </si>
  <si>
    <t>Servicios de Publicidad y Propaganda en Medios de Comunicacion Masiva</t>
  </si>
  <si>
    <t>Servicios de Publicidad y Propaganda Usando Otros Medios</t>
  </si>
  <si>
    <t>Servicios para Actividades Agropecuarias - Pesca y Caza</t>
  </si>
  <si>
    <t>Servicios Personales Eventuales sin Relacion de Dependencia</t>
  </si>
  <si>
    <t>Servicios y Derechos en Produccion y Programacion de Radio y Television</t>
  </si>
  <si>
    <t>Servicios de Cartografia</t>
  </si>
  <si>
    <t>Servicio de Implementacion y Administracion de Bancos de Informacion</t>
  </si>
  <si>
    <t>Servicio de Incineracion de Documentos Publicos-Sustancias Estupefacientes y Psicotropicas-Bienes Defectuosos y/o Caducados-Productos Agropecuarios Decomisados-Desechos de Laboratorio-y-Otros</t>
  </si>
  <si>
    <t>Servicios Medicos Hospitalarios y Complementarios</t>
  </si>
  <si>
    <t>Servicios de Repatriacion de Cadaveres de Ecuatorianos Fallecidos en el Exterior</t>
  </si>
  <si>
    <t>Servicios de Provision de Dispositivos Electronicos y Certificacion para Registro de Firmas Digitales</t>
  </si>
  <si>
    <t>Servicios de Soporte al Usuario a traves de Centros de Servicios y Operadores Telefonicos</t>
  </si>
  <si>
    <t>Digitalizacion de Informacion y Datos Publicos</t>
  </si>
  <si>
    <t>Servicios de Proteccion y Asistencia Tecnica a Victimas-Testigos y Otros Participantes en Procesos Penales</t>
  </si>
  <si>
    <t>Barrido predial para la Modernizacion del Sistema de Informacion Predial</t>
  </si>
  <si>
    <t>Servicios en Actividades Mineras</t>
  </si>
  <si>
    <t>Comisiones por la Venta de Productos-Servicios Postales y Financieros</t>
  </si>
  <si>
    <t>Servicios de Alimentacion</t>
  </si>
  <si>
    <t>Servicios en Plantaciones Forestales</t>
  </si>
  <si>
    <t>Remediacion -  Restauracion y Descontaminacion de Cuerpos de Agua</t>
  </si>
  <si>
    <t>Servicio de Administracion de Patio de Contenedores</t>
  </si>
  <si>
    <t>Membrecias</t>
  </si>
  <si>
    <t>Servicios Exequiales</t>
  </si>
  <si>
    <t>Servicios de Monitoreo de la Informacion en -Television - Radio- Prensa - Medios On Line y Otros</t>
  </si>
  <si>
    <t>Servicios de Almacenamiento -  Control -  Custodia y Dispensacion de Medicamentos -  Materiales e Insumos Medicos y Otros</t>
  </si>
  <si>
    <t>Garantia Extendida de Bienes</t>
  </si>
  <si>
    <t xml:space="preserve">Servicio de Confeccion de Menaje de Hogar y / o Prendas de Proteccion </t>
  </si>
  <si>
    <t>Servicios relacionados a la exhumacion e inhumacion de cadaveres</t>
  </si>
  <si>
    <t>Servicios de Identificacion- Marcacion- Autentificacion- Rastreo- Monitoreo- Seguimiento y-o Trazabilidad</t>
  </si>
  <si>
    <t>Gasto de Educacion para el Servicio Exterior</t>
  </si>
  <si>
    <t>Otros Servicios Generales</t>
  </si>
  <si>
    <t>Traslados- Instalaciones- Viaticos y Subsistencias</t>
  </si>
  <si>
    <t>Viaticos y Subsistencias en el Interior</t>
  </si>
  <si>
    <t>Viaticos y Subsistencias en el Exterior</t>
  </si>
  <si>
    <t>Mudanzas e Instalaciones</t>
  </si>
  <si>
    <t>Viatico por Gastos de Residencia</t>
  </si>
  <si>
    <t>Gastos para la Atencion a Delegados Extranjeros y Nacionales Deportistas- Entrenadores y Cuerpo Tecnico que Representen al Pais</t>
  </si>
  <si>
    <t>Recargos por los cambios en la utilizacion de pasajes al interior y al exterior emitidos por las empresas</t>
  </si>
  <si>
    <t>Gastos de Representacion en el Exterior</t>
  </si>
  <si>
    <t>Instalacion- Mantenimiento y Reparaciones</t>
  </si>
  <si>
    <t>Terrenos (Instalacion- Mantenimiento y Reparaciones)</t>
  </si>
  <si>
    <t>Edificios- Locales- Residencias y Cableado Estructurado (Mantenimiento - Reparaciones e Instalaciones)</t>
  </si>
  <si>
    <t>Mobiliarios (Instalacion- Mantenimiento y Reparaciones)</t>
  </si>
  <si>
    <t>Maquinarias y Equipos (Instalacion- Mantenimiento y Reparaciones)</t>
  </si>
  <si>
    <t>Vehiculos (Instalacion- Mantenimiento y Reparaciones)</t>
  </si>
  <si>
    <t>Herramientas (Instalacion- Mantenimiento y Reparaciones)</t>
  </si>
  <si>
    <t>Bienes Artisticos- Culturales y Accesorios de la Escolta Presidencial</t>
  </si>
  <si>
    <t>Libros y Colecciones</t>
  </si>
  <si>
    <t>Bienes de Uso Belico y de Seguridad Publica</t>
  </si>
  <si>
    <t>Bienes Biologicos (Instalacion- Mantenimiento y Reparaciones)</t>
  </si>
  <si>
    <t>Infraestructura</t>
  </si>
  <si>
    <t>Mantenimiento de Areas Verdes y Arreglo de Vias Internas</t>
  </si>
  <si>
    <t>Instalacion- Mantenimiento y Reparacion de Bienes Deportivos</t>
  </si>
  <si>
    <t>Otras Instalaciones- Mantenimientos y Reparaciones</t>
  </si>
  <si>
    <t>Arrendamientos de Bienes</t>
  </si>
  <si>
    <t>Terrenos (Arrendamientos)</t>
  </si>
  <si>
    <t>Edificios- Locales y Residencias- Parqueaderos- Casilleros Judiciales y Bancarios (Arrendamientos)</t>
  </si>
  <si>
    <t>Mobiliarios (Arrendamientos)</t>
  </si>
  <si>
    <t>Maquinarias y Equipos (Arrendamientos)</t>
  </si>
  <si>
    <t>Vehiculos (Arrendamientos)</t>
  </si>
  <si>
    <t>Herramientas (Arrendamientos)</t>
  </si>
  <si>
    <t>Semovientes</t>
  </si>
  <si>
    <t>Bienes Biologicos (Alquiler)</t>
  </si>
  <si>
    <t>Indumentaria- Prendas de proteccion- Accesorios y Otros</t>
  </si>
  <si>
    <t>Otros Arrendamientos</t>
  </si>
  <si>
    <t>Contratacion de Estudios- Investigaciones y Servicios Tecnicos Especializados</t>
  </si>
  <si>
    <t>Consultoria- Asesoria e Investigacion Especializada</t>
  </si>
  <si>
    <t>Servicio de Auditoria</t>
  </si>
  <si>
    <t>Servicio de Capacitacion</t>
  </si>
  <si>
    <t>Fiscalizacion e Inspecciones Tecnicas</t>
  </si>
  <si>
    <t>Estudio y Diseno de Proyectos</t>
  </si>
  <si>
    <t>Servicios Tecnicos Especializados</t>
  </si>
  <si>
    <t>Registro- Inscripcion y Otros Gastos Previos a la Aceptacion para Capacitacion en el Exterior</t>
  </si>
  <si>
    <t>Investigaciones Profesionales y Analisis de Laboratorio</t>
  </si>
  <si>
    <t>Congresos Seminarios y Convenciones</t>
  </si>
  <si>
    <t>Gastos en Informatica</t>
  </si>
  <si>
    <t>Desarrollo- Actualizacion- Asistencia Tecnica y Soporte de Sistemas Informaticos</t>
  </si>
  <si>
    <t>Arrendamiento y Licencias de Uso de Paquetes Informaticos</t>
  </si>
  <si>
    <t>Arrendamiento de Equipos Informaticos</t>
  </si>
  <si>
    <t>Mantenimiento y Reparacion de Equipos y Sistemas Informaticos</t>
  </si>
  <si>
    <t>Bienes de Uso y Consumo Corriente</t>
  </si>
  <si>
    <t>Alimentos y Bebidas</t>
  </si>
  <si>
    <t xml:space="preserve">Vestuario- Lenceria- Prendas de Proteccion- y- Accesorios para Uniformes Militares y Policiales- y- Carpas </t>
  </si>
  <si>
    <t>Combustibles y Lubricantes</t>
  </si>
  <si>
    <t>Herramientas y Equipos Menores</t>
  </si>
  <si>
    <t>Materiales de Impresion- Fotografia- Reproduccion y Publicaciones</t>
  </si>
  <si>
    <t>Instrumental Medico Quirurgico</t>
  </si>
  <si>
    <t>Medicamentos</t>
  </si>
  <si>
    <t>Dispositivos Medicos para Laboratorio Clinico y Patologia</t>
  </si>
  <si>
    <t xml:space="preserve">Insumos- Bienes- Materiales y Suministros para la Construccion- Electricos- Plomeria- Carpinteria- Senalizacion Vial- Navegacion y Contra Incendios </t>
  </si>
  <si>
    <t>Materiales Didacticos</t>
  </si>
  <si>
    <t>Repuestos y Accesorios</t>
  </si>
  <si>
    <t>Suministros para Actividades Agropecuarias- Pesca y Caza</t>
  </si>
  <si>
    <t>Acunacion de Monedas</t>
  </si>
  <si>
    <t>Derivados de Hidrocarburos para la Comercializacion Interna</t>
  </si>
  <si>
    <t>Productos Agricolas</t>
  </si>
  <si>
    <t>Gastos para Procesos de Deportacion de Migrantes Ecuatorianos y Migrantes Ecuatorianos en Estado de Vulnerabilidad</t>
  </si>
  <si>
    <t>Adquisicion de Accesorios e Insumos Quimicos y Organicos</t>
  </si>
  <si>
    <t>Menaje de Cocina-de Hogar-Accesorios Descartables y Accesorios de Oficina</t>
  </si>
  <si>
    <t>Gastos para Situaciones de Emergencia</t>
  </si>
  <si>
    <t>Condecoraciones y Homenajes en Actos Protocolarios</t>
  </si>
  <si>
    <t>Alimentos- Medicinas- Productos Farmaceuticos -de Aseo y Accesorios para Animales</t>
  </si>
  <si>
    <t>Insumos- Bienes y Materiales para la Produccion de Programas de Radio y Television- Eventos Culturales- Artisticos- y  Entretenimiento en General</t>
  </si>
  <si>
    <t>Ayudas- Insumos y Accesorios para Compensar Discapacidades</t>
  </si>
  <si>
    <t>Dispositivos Medicos de Uso General</t>
  </si>
  <si>
    <t>Uniformes Deportivos</t>
  </si>
  <si>
    <t>Materiales de Peluqueria</t>
  </si>
  <si>
    <t>Insumos- Bienes- Materiales y Suministros para Investigacion</t>
  </si>
  <si>
    <t>Dispositivos Medicos para Odontologia e Imagen</t>
  </si>
  <si>
    <t>Gastos en Procesos de Deportacion de Inmigrantes</t>
  </si>
  <si>
    <t>Dispositivos Medicos para Odontologia</t>
  </si>
  <si>
    <t>Dispositivos Medicos para Imagen</t>
  </si>
  <si>
    <t>Protesis Endoprotesis e Implantes Corporales</t>
  </si>
  <si>
    <t>Compra de Medicamentos y Dispositivos de Uso Inmediato para la Prestacion de Servicios de Salud</t>
  </si>
  <si>
    <t>Muestras de Productos para Ferias-Exposiciones y Negociaciones Nacionales e Internacionales</t>
  </si>
  <si>
    <t>Otros de Uso y Consumo Corriente</t>
  </si>
  <si>
    <t>Credito por Impuesto al Valor Agregado</t>
  </si>
  <si>
    <t>Credito Fiscal por Compras</t>
  </si>
  <si>
    <t>Pertrechos para la Defensa y Seguridad Publica</t>
  </si>
  <si>
    <t>Logistica</t>
  </si>
  <si>
    <t>Suministros para la Defensa y Seguridad Publica</t>
  </si>
  <si>
    <t>Bienes Muebles no Depreciables</t>
  </si>
  <si>
    <t>Mobiliarios (Bienes Muebles no Depreciables)</t>
  </si>
  <si>
    <t>Maquinarias y Equipos (Bienes Muebles no Depreciables)</t>
  </si>
  <si>
    <t>Herramientas (Bienes Muebles no Depreciables)</t>
  </si>
  <si>
    <t>Equipos- Sistemas y Paquetes Informaticos</t>
  </si>
  <si>
    <t>Bienes Artisticos- Culturales- Bienes Deportivos y Simbolos Patrios</t>
  </si>
  <si>
    <t>Bienes Biologicos no Depreciables</t>
  </si>
  <si>
    <t>Acuaticos</t>
  </si>
  <si>
    <t>Plantas</t>
  </si>
  <si>
    <t>Fondos de Reposicion</t>
  </si>
  <si>
    <t xml:space="preserve">Fondos de Reposicion Cajas Chicas Institucionales </t>
  </si>
  <si>
    <t xml:space="preserve">Fondos Rotativos Institucionales </t>
  </si>
  <si>
    <t>Asignacion a Distribuir para Bienes y Servicios de Consumo</t>
  </si>
  <si>
    <t>GASTOS FINANCIEROS</t>
  </si>
  <si>
    <t>Titulos y Valores en Circulacion</t>
  </si>
  <si>
    <t>Intereses en Certificados del Tesoro</t>
  </si>
  <si>
    <t>Intereses por Bonos del Estado colocados en el Mercado Nacional</t>
  </si>
  <si>
    <t>Intereses por Bonos del Estado colocado en el Mercado Internacional</t>
  </si>
  <si>
    <t>Descuentos- Comisiones y Otros Cargos en Titulos y Valores</t>
  </si>
  <si>
    <t>Intereses Otros Titulos y Valores</t>
  </si>
  <si>
    <t>Intereses y Otros Cargos de la Deuda Publica Interna</t>
  </si>
  <si>
    <t>Sector Publico Financiero</t>
  </si>
  <si>
    <t>Sector Publico No Financiero</t>
  </si>
  <si>
    <t>Sector Privado Financiero</t>
  </si>
  <si>
    <t>Sector Privado No Financiero</t>
  </si>
  <si>
    <t>Seguridad Social</t>
  </si>
  <si>
    <t>Comisiones y Otros Cargos</t>
  </si>
  <si>
    <t>Intereses y Otros Cargos de la Deuda Publica Externa</t>
  </si>
  <si>
    <t>A Organismos Multilaterales</t>
  </si>
  <si>
    <t>A Gobiernos y Organismos Gubernamentales</t>
  </si>
  <si>
    <t>Al Sector Privado Financiero</t>
  </si>
  <si>
    <t>Al Sector Privado No Financiero</t>
  </si>
  <si>
    <t>Costos Financieros por la Venta Anticipada de Petroleo</t>
  </si>
  <si>
    <t>Costos Financieros por Venta Anticipada de Petroleo</t>
  </si>
  <si>
    <t>Asignacion a Distribuir para Gastos Financieros</t>
  </si>
  <si>
    <t>OTROS GASTOS CORRIENTES</t>
  </si>
  <si>
    <t>Impuestos- Tasas y Contribuciones</t>
  </si>
  <si>
    <t>Impuesto al Valor Agregado</t>
  </si>
  <si>
    <t>Tasas Generales- Impuestos- Contribuciones- Permisos- Licencias y Patentes</t>
  </si>
  <si>
    <t>Tasas Portuarias y Aereoportuarias</t>
  </si>
  <si>
    <t>Contribuciones Especiales y de Mejora</t>
  </si>
  <si>
    <t>Otros Impuestos- Tasas y Contribuciones</t>
  </si>
  <si>
    <t>Seguros- Costos Financieros y Otros Gastos</t>
  </si>
  <si>
    <t>Seguros de Desgravamen y de Saldos</t>
  </si>
  <si>
    <t>Comisiones Bancarias</t>
  </si>
  <si>
    <t>Reajustes de Inversiones</t>
  </si>
  <si>
    <t>Diferencial Cambiario</t>
  </si>
  <si>
    <t>Costas Judiciales Tramites Notariales-y Legalizacion de Documentos Arreglos Extrajudiciales</t>
  </si>
  <si>
    <t>Comisiones y Participaciones por Denuncias</t>
  </si>
  <si>
    <t>Prima de Riesgo de Instituciones Financieras</t>
  </si>
  <si>
    <t>Devolucion de Garantias</t>
  </si>
  <si>
    <t>Devolucion de Fianzas</t>
  </si>
  <si>
    <t>Indemnizaciones por Sentencias Judiciales</t>
  </si>
  <si>
    <t>Obligaciones con el IESS por Responsabilidad Patronal</t>
  </si>
  <si>
    <t>Obligaciones con el  IESS por Coactivas Interpuestas por el  IESS</t>
  </si>
  <si>
    <t>Intereses por Mora Patronal al IESS</t>
  </si>
  <si>
    <t>Devolucion de Multas y Otros</t>
  </si>
  <si>
    <t>Otros Gastos Financieros</t>
  </si>
  <si>
    <t>Asignacion a Distribuir para Otros Gastos Corrientes</t>
  </si>
  <si>
    <t>TRANSFERENCIAS Y DONACIONES CORRIENTES</t>
  </si>
  <si>
    <t>Transferencias Corrientes al Sector Publico</t>
  </si>
  <si>
    <t>A Entidades del Presupuesto General del Estado</t>
  </si>
  <si>
    <t>A Entidades Descentralizadas y Autonomas (Transferencias Corrientes al Sector Publico)</t>
  </si>
  <si>
    <t>A Empresas Publicas</t>
  </si>
  <si>
    <t>A Gobiernos Autonomos Desentralizados</t>
  </si>
  <si>
    <t>A la Seguridad Social</t>
  </si>
  <si>
    <t>A Entidades Financieras Publicas</t>
  </si>
  <si>
    <t xml:space="preserve">A Cuentas o Fondos Especiales </t>
  </si>
  <si>
    <t>A Fondos de Uso Reservado</t>
  </si>
  <si>
    <t>Al Fondo de Contingencias</t>
  </si>
  <si>
    <t>A Gobiernos  Autonomos Desentralizados</t>
  </si>
  <si>
    <t>Donaciones Corrientes al Sector Privado Interno</t>
  </si>
  <si>
    <t>Al Sector Privado no Financiero</t>
  </si>
  <si>
    <t>Indemnizaciones por Afectaciones a los Derechos Humanos</t>
  </si>
  <si>
    <t>Aporte a favor de los Alumnos Maestros de los Institutos Pedagogicos Hispanos y Bilingues</t>
  </si>
  <si>
    <t>Aporte a favor de cada Pasante que acceda a la Formacion en Practicas Laborales</t>
  </si>
  <si>
    <t>Becas y Ayudas Economicas</t>
  </si>
  <si>
    <t>A Jubilados Patronales</t>
  </si>
  <si>
    <t>Pensiones a Heroes y Heroinas Nacionales</t>
  </si>
  <si>
    <t>Donaciones Corrientes al Exterior</t>
  </si>
  <si>
    <t>Aportes y Participaciones al Sector Publico</t>
  </si>
  <si>
    <t>Por Exportacion de Hidrocarburos y Derivados</t>
  </si>
  <si>
    <t>Por Impuestos y Exportaciones de Crudo para Universidades y Escuelas Politecnicas</t>
  </si>
  <si>
    <t>Para Empresas Publicas</t>
  </si>
  <si>
    <t>Por Planillas de Telecomunicaciones</t>
  </si>
  <si>
    <t>Para Financiamiento de la Administracion de la Seguridad Social</t>
  </si>
  <si>
    <t xml:space="preserve">Para el IECE por el 05% de las Planillas de Pago al IESS </t>
  </si>
  <si>
    <t>Por Aplicacion de Fondos Ajenos</t>
  </si>
  <si>
    <t>Por Aplicacion de Cuentas y Fondos Especiales</t>
  </si>
  <si>
    <t>Por Participaciones en Impuestos</t>
  </si>
  <si>
    <t>Rendimientos de los Sistemas Contables del Banco Central del Ecuador</t>
  </si>
  <si>
    <t>Aportes Sobre Depositos de Instituciones Financieras</t>
  </si>
  <si>
    <t>Entrega de Depositos Inmovilizados</t>
  </si>
  <si>
    <t>Otras Participaciones (Aportes y Participaciones al Sector Publico)</t>
  </si>
  <si>
    <t>De Precios y Tarifas a Entes Publicos</t>
  </si>
  <si>
    <t>De Precios y Tarifas a Entes Privados</t>
  </si>
  <si>
    <t>De Tarifas a Entes Publicos</t>
  </si>
  <si>
    <t>De Tarifas a Entes Privados</t>
  </si>
  <si>
    <t>Subsidio a la Vivienda</t>
  </si>
  <si>
    <t>Bono de Desarrollo Humano</t>
  </si>
  <si>
    <t>Por Adquisicion de Isumos Agroquimicos</t>
  </si>
  <si>
    <t>Subsidio Consumo Interno de Derivados de Petroleo</t>
  </si>
  <si>
    <t>Bono Desnutricion Cero</t>
  </si>
  <si>
    <t>Pension de Adultos Mayores</t>
  </si>
  <si>
    <t>Pension para Personas con Discapacidad</t>
  </si>
  <si>
    <t>Bono por Discapacidad</t>
  </si>
  <si>
    <t>Bono por Emergencia</t>
  </si>
  <si>
    <t>Bono Joaquin Gallegos Lara</t>
  </si>
  <si>
    <t>Bono de Adherencia a la Tuberculosis</t>
  </si>
  <si>
    <t>Aportes y Participaciones Corrientes a Gobiernos Autonomos Descentralizados y Regimenes Especiales</t>
  </si>
  <si>
    <t>Compensaciones a Municipios por Leyes y Decretos</t>
  </si>
  <si>
    <t>Compensaciones a Consejos Provinciales por Leyes y Decretos</t>
  </si>
  <si>
    <t>A Municipios que no son Capitales de Provincia-por Aporte del FODESEC</t>
  </si>
  <si>
    <t>A Consejos Provinciales por Aporte del FODESEC</t>
  </si>
  <si>
    <t>Al INGALA por Aporte del FODESEC</t>
  </si>
  <si>
    <t>Al CONCOPE por Aporte del FODESEC</t>
  </si>
  <si>
    <t>A Juntas Parroquiales Rurales</t>
  </si>
  <si>
    <t xml:space="preserve">Al CONCOPE por Aporte del FONDEPRO </t>
  </si>
  <si>
    <t>A Municipios por Aporte del Fondo de Descentralizacion</t>
  </si>
  <si>
    <t>A Consejos Provinciales del Fondo de Descentralizacion</t>
  </si>
  <si>
    <t>A Municipios Capitales de Provincia-por Aporte del FODESEC</t>
  </si>
  <si>
    <t>A Gobiernos Autonomos Descentralizados Distritales y Cantonales por Emergencias</t>
  </si>
  <si>
    <t>A Gobiernos Autonomos Descentralizados Provinciales y Regimen Especial de Galapagos por Emergencias</t>
  </si>
  <si>
    <t>A Gobiernos Autonomos Descentralizados Parroquiales Rurales por Emergencias</t>
  </si>
  <si>
    <t>A Gobiernos Autonomos Descentralizados Regionales por Emergencias</t>
  </si>
  <si>
    <t>A Gobiernos Autonomos Descentralizados Regionales</t>
  </si>
  <si>
    <t>A Gobiernos Autonomos Descentralizados Provinciales y al Regimen Especial de Galapagos por la participacion en el 21% de Ingresos Permanentes</t>
  </si>
  <si>
    <t>A Gobiernos Autonomos Descentralizados Distritales y Municipales por la participacion en el 21% de Ingresos Permanentes</t>
  </si>
  <si>
    <t>A Gobiernos Autonomos Descentralizados Parroquiales Rurales por la Participacion en el 21% de Ingresos Permanentes</t>
  </si>
  <si>
    <t>A Gobiernos Autonomos Descentralizados Provinciales y Regimen Especial de Galapagos por la participacion en el 10% de Ingresos no Permanentes</t>
  </si>
  <si>
    <t>A Gobiernos Autonomos Descentralizados Distritales y Municipales por la participacion en el 10% de Ingresos no Permanentes</t>
  </si>
  <si>
    <t>Transferencia de recursos a favor de los gobiernos autonomos descentralizados distritales y municipales por la participacion del 67 % en el 10% de ingresos no permanentes destinados a gastos corriente</t>
  </si>
  <si>
    <t>A Gobiernos Autonomos Descentralizados Provinciales por el Ejercicio de la Competencia de Riego y Drenaje</t>
  </si>
  <si>
    <t>A Gobiernos Autonomos Descentralizados Metropolitanos y Municipales por el Ejercicio de la Competencia de Transito-Transporte Terrestre y Seguridad Vial</t>
  </si>
  <si>
    <t>A Gobiernos Autonomos Descentralizados de la provincia del Guayas</t>
  </si>
  <si>
    <t>A Gobiernos Autonomos Descentralizados Metropolitanos y Municipales para el Ejercicio de la Competencia para Preservar el Patrimonio Arquitectonico Cultural</t>
  </si>
  <si>
    <t xml:space="preserve">Participaciones Corrientes en los Ingresos Petroleros a favor de la Fuente Fiscal del Presupuesto del Gobierno Central </t>
  </si>
  <si>
    <t>Por Exportaciones de Derivados de Petroleo</t>
  </si>
  <si>
    <t>Por Venta Interna de Derivados del Petroleo</t>
  </si>
  <si>
    <t>Por Tarifa del Oleoducto de Empresas Privadas</t>
  </si>
  <si>
    <t>Del Fondo de Inversion Petrolera 10% Exportacion Directa de Crudo y Derivados y Tarifa Transporte SOTE</t>
  </si>
  <si>
    <t>Del Fondo de Inversion Petrolera de la Venta Interna de Derivados</t>
  </si>
  <si>
    <t>Excedentes Petroleros</t>
  </si>
  <si>
    <t>Otros No Especificados</t>
  </si>
  <si>
    <t>Por Compensacion Obligaciones Tributarias Bloque 15</t>
  </si>
  <si>
    <t xml:space="preserve">Del Fondo de Estabilizacion Petrolera </t>
  </si>
  <si>
    <t>Por la Participacion en las Exportaciones de Crudo Ex-Consorcio</t>
  </si>
  <si>
    <t>Por Otras Participaciones no Especificadas</t>
  </si>
  <si>
    <t>Por Participaciones Corrientes de los Entes Publicos y Privados en los Ingresos Petroleros</t>
  </si>
  <si>
    <t>Al Gobierno Central</t>
  </si>
  <si>
    <t>A Entidades Descentralizadas y Autonomas</t>
  </si>
  <si>
    <t>A Gobiernos Autonomos Descentralizados</t>
  </si>
  <si>
    <t>A Cuentas o Fondos Especiales</t>
  </si>
  <si>
    <t xml:space="preserve">AL SECTOR PRIVADO </t>
  </si>
  <si>
    <t>Al Sector Privado</t>
  </si>
  <si>
    <t>Por Participaciones Corrientes de los Entes Publicos y Privados en Ingresos Preasignados</t>
  </si>
  <si>
    <t>A Entidades Descentralizadas y Autonomas (Por Participaciones Corrientes de los Entes Publicos y Privados en Ingresos Preasignados)</t>
  </si>
  <si>
    <t>A Entidades del Gobierno Seccional</t>
  </si>
  <si>
    <t xml:space="preserve">Al Sector Privado </t>
  </si>
  <si>
    <t>Al Sector Financiero Publico</t>
  </si>
  <si>
    <t>Transferencias Corrientes a la Seguridad Social</t>
  </si>
  <si>
    <t>Contribuciones 40% Pensiones Pagadas por el Seguro General</t>
  </si>
  <si>
    <t>Contribucion 40% Pensiones Riesgos del Trabajo</t>
  </si>
  <si>
    <t>Financiamiento Seguro Social Campesino- 30% del 1% de Sueldos y Salarios</t>
  </si>
  <si>
    <t>Contribuciones 40% Pensiones Seguro Social Campesino</t>
  </si>
  <si>
    <t>Aporte Anual Seguro Social Campesino</t>
  </si>
  <si>
    <t>Reservas Matematicas</t>
  </si>
  <si>
    <t>Contribucion de Hasta el 60% Pensiones ISSFA</t>
  </si>
  <si>
    <t>Por Pensiones a Cargo del Estado Pagadas por el ISSFA</t>
  </si>
  <si>
    <t>Contribucion 60% Pensiones ISSPOL</t>
  </si>
  <si>
    <t xml:space="preserve">Por Pensiones a Cargo del Estado pagadas por el ISSPOL </t>
  </si>
  <si>
    <t>Reconocimiento de Pago de Pensiones a Heroes y Heroinas Nacionales</t>
  </si>
  <si>
    <t>Pensiones Ley 2004-39</t>
  </si>
  <si>
    <t>Pensiones del Seguro Adicional del  Magisterio Fiscal</t>
  </si>
  <si>
    <t>A la Seguridad Social por Subsidio de Porcentaje de la Aportacion Individual de las Personas que Realizan Trabajo no Remunerado del Hogar</t>
  </si>
  <si>
    <t>Transferencias por Convenios Internacionales</t>
  </si>
  <si>
    <t>Convenios Internacionales para la Seguridad Social</t>
  </si>
  <si>
    <t>Asignacion a Distribuir para Transferencias y Donaciones Corrientes</t>
  </si>
  <si>
    <t>PREVISIONES PARA REASIGNACION</t>
  </si>
  <si>
    <t>GASTOS EN PERSONAL PARA PRODUCCION</t>
  </si>
  <si>
    <t>Remuneracion Mensual Unificada de Docentes del magisterio y Docentes e Investigadores Universitarios</t>
  </si>
  <si>
    <t>Bonificacion por Anios de Servicio</t>
  </si>
  <si>
    <t>Bonificacion por Titulos Academicos- Especializaciones y Capacitacion Adicional</t>
  </si>
  <si>
    <t>Aguinaldo Navidenio</t>
  </si>
  <si>
    <t>Bonificacion por Millaje</t>
  </si>
  <si>
    <t>Bonificacion para Educadores Comunitarios Alfabetizadores</t>
  </si>
  <si>
    <t>Subsidio de AntigÂ¿edad</t>
  </si>
  <si>
    <t>Jubilacion Complementaria</t>
  </si>
  <si>
    <t>Asignacion a Distribuir para Gastos en Personal de Produccion</t>
  </si>
  <si>
    <t>BIENES Y SERVICIOS PARA PRODUCCION</t>
  </si>
  <si>
    <t>Almacenamiento- Embalaje- Envase y Recarga de Extintores</t>
  </si>
  <si>
    <t>Edicion- Impresion- Reproduccion- Publicaciones- Suscripciones- Fotocopiado- Traduccion- Empastado- Enmarcacion- Serigrafia- Fotografia Carnetizacion- Filmacion e Imagenes Satelitales</t>
  </si>
  <si>
    <t>Difusion  Informacion y Publicidad</t>
  </si>
  <si>
    <t>Servicio de Vigilancia</t>
  </si>
  <si>
    <t>Servicios de Aseo-Lavado de Vestimenta de Trabajo- Fumigacion- Desinfeccion y Limpieza de las Instalaciones del Sector Publico</t>
  </si>
  <si>
    <t xml:space="preserve">Investigaciones Profesionales y Examenes de Laboratorio </t>
  </si>
  <si>
    <t>Difusion e Informacion</t>
  </si>
  <si>
    <t>Publicidad y Propaganda en Medios de Comunicacion Masiva</t>
  </si>
  <si>
    <t>Publicidad y Propaganda Usando Otros Medios</t>
  </si>
  <si>
    <t>Servicios para Actividades Agropecuarias Silvicolas y Pesca</t>
  </si>
  <si>
    <t>Servicio de incineracion de documentos publicos- sustancias estupefacientes y psicotropicas- bienes defectuosos y /o caducados</t>
  </si>
  <si>
    <t>Servicios de Provision de Dispositivos Electronicos para Registro de Firmas Digitales</t>
  </si>
  <si>
    <t>Gastos destinados al pago del servicio por la provision de dispositivos electronicos para registrar firmas digitales</t>
  </si>
  <si>
    <t>Servicios de Proteccion y Asistencia Tecnica a Victimas- Testigos y Otros Participantes en Procesos Penales</t>
  </si>
  <si>
    <t>Barrido Predial para la Modernizacion del Sistema de Informacion Predial</t>
  </si>
  <si>
    <t>Servicios para las Actividades Mineras e Hidrocarburiferas</t>
  </si>
  <si>
    <t>Comisiones por la Venta de Productos Servicios Postales y Financieros</t>
  </si>
  <si>
    <t>Remediacion- Restauracion y Descontaminacion de Cuerpos de Agua</t>
  </si>
  <si>
    <t>Servicios de Monitoreo de la Informacion en Television- Radio- Prensa- Medios On-Line y Otros</t>
  </si>
  <si>
    <t>Servicios de Almacenamiento- Control- Custodia y Dispensacion de Medicamentos- Materiales e Insumos Medicos y Otros</t>
  </si>
  <si>
    <t>Servicio de Confeccion de Menaje de Hogar y/o Prendas de Proteccion</t>
  </si>
  <si>
    <t>Otros Servicios</t>
  </si>
  <si>
    <t>Traslados  Instalaciones  Viaticos y Subsistencias</t>
  </si>
  <si>
    <t>Gastos para la Atencion de Delegados Extranjeros y Nacionales Deportistas- Entrenadores y Cuerpo Tecnico que Representen al Pais</t>
  </si>
  <si>
    <t>Instalacion - Mantenimiento y Reparaciones Menores</t>
  </si>
  <si>
    <t>Terrenos (Instalacion Mantenimiento y Reparaciones)</t>
  </si>
  <si>
    <t>Edificios Locales Residencias y Cableado Estructurado (Instalacion Mantenimiento y Reparaciones)</t>
  </si>
  <si>
    <t>Mobiliarios (Instalacion Mantenimiento y Reparaciones)</t>
  </si>
  <si>
    <t>Maquinarias y Equipos (Instalacion Mantenimiento y Reparaciones)</t>
  </si>
  <si>
    <t>Vehiculos (Instalacion Mantenimiento y Reparaciones)</t>
  </si>
  <si>
    <t>Herramientas (Instalacion Mantenimiento y Reparaciones)</t>
  </si>
  <si>
    <t>Bienes Biologicos (Instalacion Mantenimiento y Reparaciones)</t>
  </si>
  <si>
    <t>Gastos en Mantenimiento de Areas Verdes y Arreglo de Vias Internas</t>
  </si>
  <si>
    <t>Instalacion Mantenimiento y Reparacion de Bienes Deportivos</t>
  </si>
  <si>
    <t>Otras Instalaciones  Mantenimientos y Reparaciones</t>
  </si>
  <si>
    <t>Edificios locales residencias parqueaderos casilleros judiciales y bancarios (Arrendamientos)</t>
  </si>
  <si>
    <t>Bienes Biologicos (Arrendamientos)</t>
  </si>
  <si>
    <t>Contratacion de Estudios-  Investigaciones y Servicios Tecnicos Especializados</t>
  </si>
  <si>
    <t>Consultoria  Asesoria e Investigacion Especializada</t>
  </si>
  <si>
    <t>Estudio y Disenio de Proyectos</t>
  </si>
  <si>
    <t>Servicios tecnicos especializados</t>
  </si>
  <si>
    <t>Registro Inscripcion y otros gastos previos a ser aceptados en una capacitacion en el exterior</t>
  </si>
  <si>
    <t>Servicio de Cartografia</t>
  </si>
  <si>
    <t>Bienes de Uso y Consumo de Produccion</t>
  </si>
  <si>
    <t>Vestuario - Lenceria y Prendas de Proteccion</t>
  </si>
  <si>
    <t>Combustibles - Lubricantes y Aditivos</t>
  </si>
  <si>
    <t>Herramientas(Bienes de Uso y consumo Corrientes)</t>
  </si>
  <si>
    <t>Materiales de Impresion  Fotografia  Reproduccion y Publicaciones</t>
  </si>
  <si>
    <t>Instrumental Medico Menor</t>
  </si>
  <si>
    <t>Medicinas y Productos Farmaceuticos</t>
  </si>
  <si>
    <t>Materiales para Laboratorio y Uso Medico</t>
  </si>
  <si>
    <t>Insumos Bienes Materiales y Suministros para la Construccion Electricos Plomeria Carpinteria Senalizacion vial Navegacion y Contra Incendios</t>
  </si>
  <si>
    <t>Adquisicion de Accesorios y Productos Quimicos</t>
  </si>
  <si>
    <t>Menaje de Cocina- de Hogar- Accesorios Descartables y Accesorios de Oficina</t>
  </si>
  <si>
    <t>Alimentos- Medicinas- Productos de Aseo y Accesorios para Animales</t>
  </si>
  <si>
    <t>Insumos- Bienes y Materiales para la Produccion de Programas de Radio y Television- Eventos Culturales- Artisticos- y-  Entretenimiento en General</t>
  </si>
  <si>
    <t xml:space="preserve">Dispositivos Medicos para Odontologia </t>
  </si>
  <si>
    <t>Insumos Bienes Materiales y Suministros para Investigacion</t>
  </si>
  <si>
    <t>Otros de Uso y Consumo de Produccion</t>
  </si>
  <si>
    <t>Adquisiciones de Materias Primas</t>
  </si>
  <si>
    <t>Agricolas - Pecuarios- Silvicolas y Acuicolas</t>
  </si>
  <si>
    <t>Quimicos e Industriales</t>
  </si>
  <si>
    <t>Mineros</t>
  </si>
  <si>
    <t>Petroleo y Gas Natural</t>
  </si>
  <si>
    <t>Quimicos</t>
  </si>
  <si>
    <t>Indutriales</t>
  </si>
  <si>
    <t>Bienes Biologicos</t>
  </si>
  <si>
    <t>Otras Materias Primas</t>
  </si>
  <si>
    <t>Adquisicion de Productos en Proceso o Semielaborados</t>
  </si>
  <si>
    <t>Agricolas - Pecuarios -Silvicolas y Acuicolas</t>
  </si>
  <si>
    <t>Industriales</t>
  </si>
  <si>
    <t>Otros Productos Semielaborados</t>
  </si>
  <si>
    <t>Adquisiciones de Productos Terminados</t>
  </si>
  <si>
    <t>Agricolas -Pecuarios - Silvicolas y Acuicolas</t>
  </si>
  <si>
    <t>Quimicos e Industriales no Petroleros</t>
  </si>
  <si>
    <t>Petroleo Crudo</t>
  </si>
  <si>
    <t>Derivados del Petroleo</t>
  </si>
  <si>
    <t>Equipos e Instrumental Medico</t>
  </si>
  <si>
    <t>Otros Productos Terminados</t>
  </si>
  <si>
    <t>Mobiliarios(Bienes Muebles no Depreciables)</t>
  </si>
  <si>
    <t>Equipos  Sistemas y Paquetes Informaticos</t>
  </si>
  <si>
    <t>Asignacion a Distribuir para Bienes y Servicios de Produccion</t>
  </si>
  <si>
    <t>OTROS GASTOS DE PRODUCCION</t>
  </si>
  <si>
    <t>Impuestos  Tasas y Contribuciones</t>
  </si>
  <si>
    <t>Tasas Portuarias</t>
  </si>
  <si>
    <t>Otros Impuestos  Tasas y Contribuciones</t>
  </si>
  <si>
    <t>Seguros  Costos Financieros y Otros Gastos</t>
  </si>
  <si>
    <t>Gastos por Servicios Financieros</t>
  </si>
  <si>
    <t>Diferencial cambiario</t>
  </si>
  <si>
    <t>Obligaciones con el IESS por Coactivas Interpuestas por el IESS</t>
  </si>
  <si>
    <t>Asignacion a Distribuir para Otros Gastos de Produccion</t>
  </si>
  <si>
    <t>GASTOS EN PERSONAL PARA INVERSION</t>
  </si>
  <si>
    <t>Aguinaldo Navideno</t>
  </si>
  <si>
    <t>Subsidio Profesores de Escuelas Fiscales  Misionales y Fiscomisionales de las Regiones Amazonica e Insular</t>
  </si>
  <si>
    <t xml:space="preserve">Subsidio de Antiguedad </t>
  </si>
  <si>
    <t>Asignacion a Distribuir para Gastos en Personal de Inversion</t>
  </si>
  <si>
    <t>BIENES Y SERVICIOS PARA INVERSION</t>
  </si>
  <si>
    <t>Almacenamiento  Embalaje  Envase y Recarga de Extintores</t>
  </si>
  <si>
    <t>Edicion-Impresion-Reproduccion-Publicaciones-Suscripciones-Fotocopiado-Traduccion-Empastado-Enmarcacion-Serigrafia-Fotografia-Carnetizacion-Filmacion e Imagenes Satelitales</t>
  </si>
  <si>
    <t>Servicios de Aseo - Lavado de Vestimenta de Trabajo-Fumigacion-Desinfeccion y Limpieza de las Instalaciones de las Entidades Publicas</t>
  </si>
  <si>
    <t>Servicios para Actividades Agropecuarias Pesca y Caza</t>
  </si>
  <si>
    <t>Servicio de Incineracion de Documentos  Publicos  y  Sustancias Estupefacientes y Psicotropicas</t>
  </si>
  <si>
    <t>Servicios de Proteccion y Asistencia Tecnica a Victimas  Testigos y Otros Participantes en Procesos Penales</t>
  </si>
  <si>
    <t>Servicios en Actividades Mineras e Hidrocarburiferas</t>
  </si>
  <si>
    <t>Comisiones por la Venta de Produccion-Servicios Postales y Financieros</t>
  </si>
  <si>
    <t>Servicio de Alimentacion</t>
  </si>
  <si>
    <t>Remediacion Restauracion y Descontaminacion de Cuerpos de Agua</t>
  </si>
  <si>
    <t>Servicios de Monitoreo de la Informacion en Television-Radio-Prensa-Medios On-Line y Otros</t>
  </si>
  <si>
    <t>Servicios de Almacenamiento-Control-Custodia y Dispensacion de Medicamentos-Materiales e Insumos Medicos y Otros</t>
  </si>
  <si>
    <t xml:space="preserve">Servicio de Confeccion de Menaje de Hogar y  o Prendas de Proteccion </t>
  </si>
  <si>
    <t xml:space="preserve">Servicios relacionados a la exhumacion e inhumacion de cadaveres </t>
  </si>
  <si>
    <t>Gastos para la Atencion a Delegados Extranjeros y Nacionales Deportistas Entrenadores y Cuerpo Tecnico que representen al Pais</t>
  </si>
  <si>
    <t>Instalacion-Mantenimiento y Reparaciones</t>
  </si>
  <si>
    <t>Terrenos (Instalacion-Mantenimiento y Reparaciones)</t>
  </si>
  <si>
    <t>Edificios-Locales-Residencias y Cableado Estructurado (Mantenimiento - Reparaciones e Instalacion)</t>
  </si>
  <si>
    <t>Mobiliarios (Instalacion-Mantenimiento y Reparaciones)</t>
  </si>
  <si>
    <t>Maquinarias Equipos y Redes (Instalacion-Mantenimiento y Reparaciones)</t>
  </si>
  <si>
    <t>Vehiculos (Instalacion-Mantenimiento y Reparaciones)</t>
  </si>
  <si>
    <t>Herramientas (Instalacion-Mantenimiento y Reparaciones)</t>
  </si>
  <si>
    <t>Bienes Biologicos (Instalacion-Mantenimiento y Reparaciones)</t>
  </si>
  <si>
    <t>Instalacion-Mantenimiento y Reparacion de Bienes Deportivos</t>
  </si>
  <si>
    <t>Otras Instalaciones-Mantenimientos y Reparaciones</t>
  </si>
  <si>
    <t>Arrendamiento de Bienes</t>
  </si>
  <si>
    <t>Edificios-Locales-Residencias-Parqueaderos-Casilleros Judiciales y Bancarios (Arrendamientos)</t>
  </si>
  <si>
    <t>Contratacion de Estudios-Investigaciones y Servicios Tecnicos Especializados</t>
  </si>
  <si>
    <t>Consultoria-Asesoria e Investigacion Especializada</t>
  </si>
  <si>
    <t>Registro-Inscripcion y otros gastos previos a ser aceptados en una capacitacion en el exterior</t>
  </si>
  <si>
    <t>Bienes de Uso y Consumo de Inversion</t>
  </si>
  <si>
    <t>Vestuario-Lenceria-Prendas de Proteccion-Accesorios para Uniformes Militares y Policiales - Carpas y Otros</t>
  </si>
  <si>
    <t>Materiales de Impresion-Fotografia-Reproduccion y Publicaciones</t>
  </si>
  <si>
    <t>Dispositivos Medicos para Laboratorios Clinico y Patologia</t>
  </si>
  <si>
    <t>Insumos-Bienes Materiales y Suministros para la Construccion-Electricidad-Plomeria-Carpinteria-Senalizacion Vial Navegacion y Contra Incendios</t>
  </si>
  <si>
    <t>Suministros para Actividades Agropecuarias-Pesca y Caza</t>
  </si>
  <si>
    <t>Menaje de Cocina  de Hogar y Accesorios Descartables</t>
  </si>
  <si>
    <t>Alimentos  Medicinas  Productos Farmaceuticos y de Aseo y Accesorios para Animales</t>
  </si>
  <si>
    <t>Insumos-Bienes y Materiales para la Produccion de Programas de Radio y Television-Eventos Culturales-Artisticos  y  Entretenimiento en General</t>
  </si>
  <si>
    <t>Ayudas-Insumos y Accesorios para Compensar Discapacidades</t>
  </si>
  <si>
    <t>Insumos - Materiales - Suministros y Bienes para Investigacion</t>
  </si>
  <si>
    <t xml:space="preserve">Protesis- Endoprotesis e Implantes Corporales                        </t>
  </si>
  <si>
    <t>Muestras de Productos para Ferias- Exposiciones y Negociaciones Nacionales e Internacionales</t>
  </si>
  <si>
    <t>Otros de Uso y Consumo de Inversion</t>
  </si>
  <si>
    <t>Equipos-Sistemas y Paquetes Informaticos</t>
  </si>
  <si>
    <t>Bienes Artisticos y Culturales</t>
  </si>
  <si>
    <t>Fondos de reposicion de inversion</t>
  </si>
  <si>
    <t>Fondos de reposicion-cajas chicas en Proyectos y Programas de Inversion</t>
  </si>
  <si>
    <t>Fondos rotativos en Proyectos y Programas de inversion</t>
  </si>
  <si>
    <t>Asignacion a Distribuir para Bienes y Servicios de Inversion</t>
  </si>
  <si>
    <t>OBRAS PUBLICAS</t>
  </si>
  <si>
    <t>Obras de Infraestructura</t>
  </si>
  <si>
    <t>De Agua Potable</t>
  </si>
  <si>
    <t>De Riego y Manejo de Aguas</t>
  </si>
  <si>
    <t>De Alcantarillado</t>
  </si>
  <si>
    <t>De Urbanizacion y Embellecimiento</t>
  </si>
  <si>
    <t>Obras Publicas de Transporte y Vias</t>
  </si>
  <si>
    <t>Obras Publicas para Telecomunicaciones</t>
  </si>
  <si>
    <t>Construcciones y Edificaciones</t>
  </si>
  <si>
    <t>Hospitales y Centros de Asistencia Social y Salud</t>
  </si>
  <si>
    <t>Construcciones Agropecuarias</t>
  </si>
  <si>
    <t>Plantas Industriales</t>
  </si>
  <si>
    <t>Habilitamiento y Proteccion del Suelo  Subsuelo y Areas Ecologicas</t>
  </si>
  <si>
    <t>Formacion de Plantaciones</t>
  </si>
  <si>
    <t>Explotacion de Aguas Subterraneas</t>
  </si>
  <si>
    <t>Obras de infraestructura para el Control de Inundaciones y Estabilizacion de Cauces</t>
  </si>
  <si>
    <t>Otras Obras de Infraestructura</t>
  </si>
  <si>
    <t>Obras para Generacion de Energia</t>
  </si>
  <si>
    <t>Obras para Generacion Electrica Hidraulica</t>
  </si>
  <si>
    <t>Obras para Generacion Electrica Termica</t>
  </si>
  <si>
    <t>Obras para Sistemas Alternativos de Generacion de Energia</t>
  </si>
  <si>
    <t>Otros Sistemas de Generacion de Energia</t>
  </si>
  <si>
    <t>Obras Hidrocarburiferas y Mineras</t>
  </si>
  <si>
    <t>Obras para Extraccion de Hidrocarburos</t>
  </si>
  <si>
    <t>Obras para la Refinacion</t>
  </si>
  <si>
    <t>Obras para el Almacenamiento</t>
  </si>
  <si>
    <t>Obras para la Comercializacion</t>
  </si>
  <si>
    <t>Obras para el Transporte de Materias Primas y Derivados</t>
  </si>
  <si>
    <t>Obras para la Actividad Minera</t>
  </si>
  <si>
    <t>Otras Obras para el Sector Hidrocarburifero y Minero</t>
  </si>
  <si>
    <t>Obras en Lineas-Redes e Instalaciones Electricas y de Telecomunicaciones</t>
  </si>
  <si>
    <t>Lineas-Redes e Instalaciones Electricas</t>
  </si>
  <si>
    <t>Lineas-Redes e Instalaciones de Telecomunicaciones</t>
  </si>
  <si>
    <t>Otras Obras Electricas y de Telecomunicaciones</t>
  </si>
  <si>
    <t>Mantenimiento y Reparaciones</t>
  </si>
  <si>
    <t>En Obras de Infraestructura</t>
  </si>
  <si>
    <t>En Obras para Generacion de Energia</t>
  </si>
  <si>
    <t>En Obras Hidrocarburiferas y Mineras</t>
  </si>
  <si>
    <t>En Obras de Lineas-Redes e Instalaciones Electricas y de Telecomunicaciones</t>
  </si>
  <si>
    <t>Otros Mantenimientos y Reparaciones de Obras</t>
  </si>
  <si>
    <t>Asignacion a Distribuir para Obras Publicas</t>
  </si>
  <si>
    <t>OTROS GASTOS DE INVERSION</t>
  </si>
  <si>
    <t>Tasas Generales-Impuestos-Contribuciones-Permisos-Licencias y Patentes</t>
  </si>
  <si>
    <t>Tasas Portuarias y Aeroportuarias</t>
  </si>
  <si>
    <t>Otros Impuestos-Tasas y Contribuciones</t>
  </si>
  <si>
    <t>Seguros-Costos Financieros y Otros Gastos</t>
  </si>
  <si>
    <t>Costas Judiciales-Tramites Notariales y Legalizacion de Documentos</t>
  </si>
  <si>
    <t>Intereses por mora Patronal al IESS</t>
  </si>
  <si>
    <t>Asignacion sujeta a distribucion para Inversion</t>
  </si>
  <si>
    <t>TRANSFERENCIAS Y DONACIONES PARA INVERSION</t>
  </si>
  <si>
    <t>Transferencias para Inversion al Sector Publico</t>
  </si>
  <si>
    <t>A Entidades Descentralizadas y Autonomas (Transferencias para Inversion al Sector Publico)</t>
  </si>
  <si>
    <t>Transferencias y Donaciones de Inversion al Sector Privado Interno</t>
  </si>
  <si>
    <t>Transferencias y Donaciones al Sector Privado Financiero</t>
  </si>
  <si>
    <t>Transferencias y Donaciones al Sector Privado no Financiero</t>
  </si>
  <si>
    <t>Becas</t>
  </si>
  <si>
    <t xml:space="preserve">Bono de la Vivienda </t>
  </si>
  <si>
    <t>Transferencias al Sector Privado No Financiero para Sustitucion del gas licuado de petroleo</t>
  </si>
  <si>
    <t>Transferencias y Donaciones de Inversion al Exterior</t>
  </si>
  <si>
    <t>Al Exterior</t>
  </si>
  <si>
    <t xml:space="preserve">A Organismos Externos Participes del Fondo Ecuador Â¿ Venezuela para el Desarrollo </t>
  </si>
  <si>
    <t>Transferencias de Inversion al Sector Privado No Financiero</t>
  </si>
  <si>
    <t>APORTES Y PARTICIPACIONES AL SECTOR PUBLICO</t>
  </si>
  <si>
    <t>Subsidios e Incentivo Economico</t>
  </si>
  <si>
    <t>Bono de Desnutricion Cero</t>
  </si>
  <si>
    <t>Incentivo Economico para Actividades Agropecuarias Caza y Pesca</t>
  </si>
  <si>
    <t>Aportes y Participaciones para Inversion a Gobiernos Autonomos Descentralizados y Regimenes Especiales</t>
  </si>
  <si>
    <t>Al Fondo de Inversiones Municipales por Aporte del FODESEC</t>
  </si>
  <si>
    <t>A Gobiernos Autonomos Descentralizados por Emergencias</t>
  </si>
  <si>
    <t>A Gobiernos Autonomos Descentralizados Provinciales y Regimen Especial de Galapagos por el Ejercicio de Nuevas Competencias</t>
  </si>
  <si>
    <t>A Gobiernos Autonomos Descentralizados Distritales y Municipales por el Ejercicio de Nuevas Competencias</t>
  </si>
  <si>
    <t xml:space="preserve">Participaciones de Capital en los Ingresos Petroleros a favor de la Fuente Fiscal del Presupuesto del Gobierno Central </t>
  </si>
  <si>
    <t>Por Regalias de Petroecuador</t>
  </si>
  <si>
    <t>Por Regalias de Participacion del Estado</t>
  </si>
  <si>
    <t>Por Regalias de Campos Marginales</t>
  </si>
  <si>
    <t>Por Regalias de Alianzas Operativas</t>
  </si>
  <si>
    <t>Por Exportaciones de Petroleo de PETROECUADOR Ex-Consorcio</t>
  </si>
  <si>
    <t>Por Exportaciones de Petroleo de PETROECUADOR Nororiente</t>
  </si>
  <si>
    <t>Por Exportaciones de Petroleo Participacion con City Oriente  Bloque 27</t>
  </si>
  <si>
    <t>Por Exportaciones de Petroleo Participacion con YPF Bloque 16 y BOGUI CAPIRON</t>
  </si>
  <si>
    <t>Por Exportaciones de Petroleo Participacion con Canada Grande Bloque 1</t>
  </si>
  <si>
    <t>Por Exportaciones de Petroleo Participacion con PERENCO Coca Payamino y Bloques 7 y 21</t>
  </si>
  <si>
    <t>Por Exportaciones de Crudo Participacion con Occidental Lim y Bloque 15 y EdenYuturi</t>
  </si>
  <si>
    <t>De Exportaciones de Petroleo Participacion Petro -Oriental Bloques 14 y 17</t>
  </si>
  <si>
    <t>Por Exportaciones de Petroleo Participacion con Ecuador TLC Bloque 18 y Campo Compartido Palo Azul</t>
  </si>
  <si>
    <t>Por Exportaciones de Petroleo Participacion con CNPC Bloque 11 Cristal Rubi</t>
  </si>
  <si>
    <t>Por Exportaciones de Petroleo de Participacion en Campos Marginales</t>
  </si>
  <si>
    <t>Por Exportaciones de Petroleo de Alianzas Operativas</t>
  </si>
  <si>
    <t>Por Exportaciones de Petroleo de Diferencial de Calidad</t>
  </si>
  <si>
    <t>Por Exportaciones de Petroleo de Companias de Prestacion de Servicios</t>
  </si>
  <si>
    <t>Por Exportaciones de Petroleo de Companias de Prestacion de Servicios Especificos ENAP</t>
  </si>
  <si>
    <t>Por Exportaciones de Petroleo de Companias de Prestacion de Servicios Especificos Tivacuno</t>
  </si>
  <si>
    <t>Por Participacion de Excedentes de Precios de Contratos Petroleros con Andes Petroleum Bloque Fanny 18 B Â¿ Tarapoa</t>
  </si>
  <si>
    <t>Por Participacion de Excedentes de Precios de Contratos Petroleros con City Oriente Bloque 27</t>
  </si>
  <si>
    <t>Por Participacion de Excedentes de Precios de Contratos Petroleros con Perenco Bloques 7 y 21</t>
  </si>
  <si>
    <t>Por Participacion de Excedentes de Precios de Contratos Petroleros con Petro-Oriental Bloques 14 y 17</t>
  </si>
  <si>
    <t>Por Participacion de Excedentes de Precios de Contratos Petroleros con REPSOL YPF Bloque 16</t>
  </si>
  <si>
    <t>Por Participacion de Excedentes de Precios de Contratos Petroleros con Ecuador TLC SA Bloque 18 Palo Azul</t>
  </si>
  <si>
    <t>Por Participacion de Excedentes de Precios de Contratos Petroleros con Canada Grande Limit</t>
  </si>
  <si>
    <t>Por Exportaciones de Petroleo Bloque 15 y Unificados</t>
  </si>
  <si>
    <t>Por Exportaciones de Petroleo de Participacion con Andes Petroleum Bloque Fanny 18 B - Tarapoa</t>
  </si>
  <si>
    <t>Por Regalias PETROAMAZONAS Bloque 15</t>
  </si>
  <si>
    <t>Por Regalias PETROECUADOR Bloque 27</t>
  </si>
  <si>
    <t>Por Exportaciones de Petroleo Bloque 27</t>
  </si>
  <si>
    <t>Por la Explotacion de Gas Natural</t>
  </si>
  <si>
    <t>Por Participaciones de Capital de los Entes Publicos y Privados en los Ingresos Hidrocarburiferos</t>
  </si>
  <si>
    <t xml:space="preserve">A Gobiernos Autonomos Descentralizados </t>
  </si>
  <si>
    <t>A CUENTAS O FONDOS ESPECIALES</t>
  </si>
  <si>
    <t>Por Participaciones para Inversion de los Entes Publicos y Privados en Ingresos Preasignados</t>
  </si>
  <si>
    <t>A Entidades Descentralizadas y Autonomas (Por Participaciones para Inversion de los Entes Publicos y Privados en Ingresos Preasignados)</t>
  </si>
  <si>
    <t>AL SECTOR PRIVADO</t>
  </si>
  <si>
    <t>Asignacion a Distribuir para Transferencias y Donaciones de Inversion</t>
  </si>
  <si>
    <t>BIENES DE LARGA DURACION</t>
  </si>
  <si>
    <t>Bienes Muebles</t>
  </si>
  <si>
    <t>Mobiliarios (Bienes de Larga Duracion)</t>
  </si>
  <si>
    <t>Maquinarias y Equipos (Bienes de Larga Duracion)</t>
  </si>
  <si>
    <t>Vehiculos (Bienes de Larga Duracion)</t>
  </si>
  <si>
    <t>Herramientas (Bienes de Larga Duracion)</t>
  </si>
  <si>
    <t>Bienes de Seguridad Nacional Estrategica</t>
  </si>
  <si>
    <t>Equipo Medico</t>
  </si>
  <si>
    <t>Instrumental Medico</t>
  </si>
  <si>
    <t>Equipo Odontologico</t>
  </si>
  <si>
    <t>Instrumental Odontologico</t>
  </si>
  <si>
    <t>Equipo e Instrumental Medico y Odontologico de Uso Inmediato para la Prestacion de Servicios de Salud</t>
  </si>
  <si>
    <t>Bienes Inmuebles</t>
  </si>
  <si>
    <t>Terrenos (Bienes Inmuebles)</t>
  </si>
  <si>
    <t>Edificios-Locales y Residencias (Bienes Inmuebles)</t>
  </si>
  <si>
    <t>Bienes prefabricados</t>
  </si>
  <si>
    <t>Bosques</t>
  </si>
  <si>
    <t>Otros Bienes Inmuebles</t>
  </si>
  <si>
    <t>Expropiaciones de Bienes</t>
  </si>
  <si>
    <t>Terrenos (Expropiacion de Bienes)</t>
  </si>
  <si>
    <t>Edificios-Locales y Residencias</t>
  </si>
  <si>
    <t>Otras Expropiaciones de Bienes</t>
  </si>
  <si>
    <t>Intangibles</t>
  </si>
  <si>
    <t xml:space="preserve">Plantas  </t>
  </si>
  <si>
    <t>Otros Bienes Biologicos</t>
  </si>
  <si>
    <t>Creditos por Impuesto al Valor Agregado</t>
  </si>
  <si>
    <t>Asignacion a Distribuir para Bienes de Larga Duracion</t>
  </si>
  <si>
    <t>INVERSIONES FINANCIERAS</t>
  </si>
  <si>
    <t>Inversiones Temporales en Titulos y Valores</t>
  </si>
  <si>
    <t>Certificados del Tesoro Nacional</t>
  </si>
  <si>
    <t>Bonos del Estado</t>
  </si>
  <si>
    <t>Depositos a Plazo en Moneda de Curso Legal</t>
  </si>
  <si>
    <t>Compra de Acciones</t>
  </si>
  <si>
    <t>Depositos a Plazo en Moneda Extranjera</t>
  </si>
  <si>
    <t>Participaciones de Capital</t>
  </si>
  <si>
    <t>Participaciones Fiduciarias</t>
  </si>
  <si>
    <t>Inversiones IESS</t>
  </si>
  <si>
    <t>Otros Titulos</t>
  </si>
  <si>
    <t>Otros Valores</t>
  </si>
  <si>
    <t>Concesion de Prestamos</t>
  </si>
  <si>
    <t>A Entidades del Gobierno Autonomo Descentralizado</t>
  </si>
  <si>
    <t>Anticipos a Servidores Publicos</t>
  </si>
  <si>
    <t>Anticipos a Contratistas</t>
  </si>
  <si>
    <t xml:space="preserve">A Organismos Externos Participes del Fondo EcuadorÂ¿Venezuela para el Desarrollo </t>
  </si>
  <si>
    <t>Inversiones Permanentes en Titulos y Valores</t>
  </si>
  <si>
    <t>Aportes para Futuras Capitalizaciones</t>
  </si>
  <si>
    <t>Asignacion a Distribuir para Inversiones Financieras</t>
  </si>
  <si>
    <t>TRANSFERENCIAS Y DONACIONES DE CAPITAL</t>
  </si>
  <si>
    <t>Transferencias de Capital al Sector Publico</t>
  </si>
  <si>
    <t>A Fondos y Cuentas Especiales</t>
  </si>
  <si>
    <t>Donaciones de Capital al Sector Privado Interno</t>
  </si>
  <si>
    <t>Transferencias a Empresas Petroleras Privadas por aplicacion de la Disposicion Transitoria Primera de la Ley Reformatoria a la Ley de Hidrocarburos y a la Ley de Regimen Tributario Interno</t>
  </si>
  <si>
    <t>Por Aplicacion del Fondo de Inversion Petrolera</t>
  </si>
  <si>
    <t>Por Otras Participaciones y Aportes</t>
  </si>
  <si>
    <t>Aportes y Participaciones para Capital e Inversion a Gobiernos Autonomos Descentralizados y Regimenes Especiales</t>
  </si>
  <si>
    <t>Aporte segun Ley 47 y su Reforma</t>
  </si>
  <si>
    <t>A Gobiernos Autonomos Descentralizados-Compensacion por eliminacion del Impuesto a las Operaciones de Credito</t>
  </si>
  <si>
    <t>A los Consejos Provinciales por Aporte del FONDEPRO</t>
  </si>
  <si>
    <t>Al INGALA por Aporte del FONDEPRO</t>
  </si>
  <si>
    <t>A los Consejos Provinciales por Aporte del FONDEPRO a Traves del Banco del Estado</t>
  </si>
  <si>
    <t>Al INGALA por Aporte del FONDEPRO a traves del Banco del Estado</t>
  </si>
  <si>
    <t>A Consejos Provinciales por Aporte del Fondo de Descentralizacion</t>
  </si>
  <si>
    <t>A Gobiernos Autonomos Descentralizados-Compensacion por supresion de Donaciones Impuesto a la Renta</t>
  </si>
  <si>
    <t>A Municipios por Aportes al FONSAL</t>
  </si>
  <si>
    <t>A Gobiernos Autonomos Descentralizados-Compensacion por eliminacion del ICE Telecomunicaciones</t>
  </si>
  <si>
    <t>A Gobiernos Autonomos Descentralizados por aportes al Fondo de Vialidad de Loja</t>
  </si>
  <si>
    <t>A Gobiernos Autonomos Descentralizados por Compensacion Ley de Creacion Rentas Sustitutivas para Napo-Esmeraldas y Sucumbios (Ley 40)</t>
  </si>
  <si>
    <t>A Gobiernos Autonomos Descentralizados por Compensacion Ley del Fondo de Desarrollo Provincias Amazonicas (Ley 122)</t>
  </si>
  <si>
    <t>A Gobiernos Autonomos Descentralizados a traves del Banco del Estado-Subvenciones PROMADEC</t>
  </si>
  <si>
    <t>A Gobiernos Autonomos Descentralizados a traves del Banco del Estado-Subvenciones PRODEPRO</t>
  </si>
  <si>
    <t>A Gobiernos Autonomos Descentralizados a traves del Banco del Estado-Subvenciones PROCECAM</t>
  </si>
  <si>
    <t>A Gobiernos Autonomos Descentralizados a traves del Banco del Estado-Subvenciones Mantenimiento Vial</t>
  </si>
  <si>
    <t>A Gobiernos Autonomos Descentralizados Parroquiales Rurales por la participacion en el 10% de Ingresos no Permanentes</t>
  </si>
  <si>
    <t>Aporte a Gobiernos Autonomos Descentralizados Municipales segun Ley 47 y Reformas</t>
  </si>
  <si>
    <t>Aporte a Gobiernos Autonomos Descentralizados Provinciales segun Ley 47 y Reformas</t>
  </si>
  <si>
    <t>A Gobiernos Autonomos Descentralizados Municipales a traves del Banco del Estado-Subvenciones PROMADEC</t>
  </si>
  <si>
    <t>A Empresas Publicas Municipales a traves del Banco del Estado-Subvenciones PROMADEC</t>
  </si>
  <si>
    <t>A Gobiernos Autonomos Descentralizados Provinciales y Regimen Especial de Galapagos a traves del Banco del Estado-Subvenciones PRODEPRO</t>
  </si>
  <si>
    <t>A Gobiernos Autonomos Descentralizados Municipales a traves del Banco del Estado-Subvenciones PROCECAM</t>
  </si>
  <si>
    <t>A Gobiernos Autonomos Descentralizados Provinciales y Regimen Especial de Galapagos a traves del Banco del Estado-Subvenciones PROCECAM</t>
  </si>
  <si>
    <t>A Gobiernos Autonomos Descentralizados Municipales a traves del Banco del Estado-Subvenciones Mantenimiento Vial</t>
  </si>
  <si>
    <t>A Gobiernos Autonomos Descentralizados Provinciales y Regimen Especial de Galapagos a traves del Banco del Estado-Subvenciones Mantenimiento Vial</t>
  </si>
  <si>
    <t>A Gobiernos Autonomos Descentralizados Metropolitanos y Municipales para el Ejercicio de la Competencia para Preservar el Patrimonio Arquitectonico y Cultural</t>
  </si>
  <si>
    <t>Participaciones de Capital en los Ingresos Petroleros a Favor de la Fuente Fiscal del Presupuesto del Gobierno Central</t>
  </si>
  <si>
    <t>Por Regalias de PETROECUADOR</t>
  </si>
  <si>
    <t>De Exportaciones de Petroleo Participacion con Petro - Oriental Bloques 14 y 17</t>
  </si>
  <si>
    <t>Por Exportaciones de Petroleo Crudo Participacion con CNPC Bloque 11 Cristal Rubi</t>
  </si>
  <si>
    <t>Por Exportaciones de Petroleo  de Companias de Prestacion de Servicios Especificos ENAP</t>
  </si>
  <si>
    <t>Por Exportaciones de Petroleo  de Companias de Prestacion de Servicios Especificos Tivacuno</t>
  </si>
  <si>
    <t>Por Participaciones de Capital de los Entes Publicos y Privados en Ingresos Preasignados</t>
  </si>
  <si>
    <t>Reintegro del IVA</t>
  </si>
  <si>
    <t>A Gobiernos Autonomos Descentralizados Provinciales</t>
  </si>
  <si>
    <t>A Gobiernos Autonomos Descentralizados Municipales</t>
  </si>
  <si>
    <t>A Gobiernos Autonomos Descentralizados Parroquiales Rurales</t>
  </si>
  <si>
    <t>A Empresas Publicas de los Gobiernos Autonomos Descentralizados</t>
  </si>
  <si>
    <t>A Empresas Publicas Nacionales</t>
  </si>
  <si>
    <t>A universidades y escuelas politecnicas</t>
  </si>
  <si>
    <t>Asignacion a Distribuir para Transferencias y Donaciones de Capital</t>
  </si>
  <si>
    <t>AMORTIZACION DE LA DEUDA PUBLICA</t>
  </si>
  <si>
    <t>Amortizacion de Titulos y Valores</t>
  </si>
  <si>
    <t>Bonos del Estado colocados en el Mercado Nacional</t>
  </si>
  <si>
    <t>Bonos del Estado Colocados en el Mercado Internacional</t>
  </si>
  <si>
    <t>Amortizacion Deuda Interna</t>
  </si>
  <si>
    <t>Al Sector Publico Financiero</t>
  </si>
  <si>
    <t>Al Sector Publico no Financiero</t>
  </si>
  <si>
    <t>Deficit Actuarial a la Seguridad Social</t>
  </si>
  <si>
    <t>Amortizacion Deuda Externa</t>
  </si>
  <si>
    <t>Amortizacion de Creditos de Proveedores  Internos</t>
  </si>
  <si>
    <t>Amortizacion de Creditos de Proveedores  Externos</t>
  </si>
  <si>
    <t>Asignacion a Distribuir para Amortizacion de la Deuda Publica</t>
  </si>
  <si>
    <t>PASIVO CIRCULANTE</t>
  </si>
  <si>
    <t>Deuda Flotante</t>
  </si>
  <si>
    <t>De Cuentas por Pagar</t>
  </si>
  <si>
    <t>Deposito de Terceros</t>
  </si>
  <si>
    <t>OBLIGACIONES POR VENTAS ANTICIPADAS DE PETROLEO</t>
  </si>
  <si>
    <t>Obligaciones por Ventas Anticipadas de Petroleo</t>
  </si>
  <si>
    <t>OTROS PASIVOS</t>
  </si>
  <si>
    <t>Obligaciones no Reconocidas ni Pagadas de Ejercicios Anteriores</t>
  </si>
  <si>
    <t>Obligaciones de Ejercicios Anteriores por Gastos de Personal</t>
  </si>
  <si>
    <t>Obligaciones de Ejercicios Anteriores por Gastos en Bienes y Servicios</t>
  </si>
  <si>
    <t>Obligaciones de Ejercicios Anteriores por Otros Gastos</t>
  </si>
  <si>
    <t>Vehículos Terrestres (Mantenimiento y Reparaciones)</t>
  </si>
  <si>
    <t>Repuestos y Accesorios para Maquinarias, Plantas Eléctricas, Equipos y Otros</t>
  </si>
  <si>
    <t>Repuestos y Accesorios para Vehículos Terrestres</t>
  </si>
  <si>
    <t>Instalación, Mantenimiento y Reparación de Edificios, Locales y Residencias de propiedad de las Entidades Públicas</t>
  </si>
  <si>
    <t>Combustibles, Lubricantes y Aditivos en General para Vehículos Terrestres</t>
  </si>
  <si>
    <t>Capacitación a Servidores Públicos</t>
  </si>
  <si>
    <t>Eventos Oficiales</t>
  </si>
  <si>
    <t>Combustibles, Lubricantes y Aditivos en General para Maquinarias, Plantas Eléctricas, Equipos y otros; incluye consumo de gas</t>
  </si>
  <si>
    <t>Vehículos Marinos (Mantenimiento y Reparaciones)</t>
  </si>
  <si>
    <t>Repuestos y Accesorios para Vehículos Marinos</t>
  </si>
  <si>
    <t>Edificios, Locales y Residencias, Parqueaderos, Casilleros Judiciales y Bancarios (Arrendamiento)</t>
  </si>
  <si>
    <t>Licencias y Derechos No Exclusivos de Obras y Productos Culturales</t>
  </si>
  <si>
    <t>Instalación, Readecuación, Montaje de Exposiciones, Mantenimiento y Reparación de Espacios y Bienes Culturales</t>
  </si>
  <si>
    <t>Capacitación para la Ciudadanía en General</t>
  </si>
  <si>
    <t>EGRESOS EN PERSONAL PARA INVERSIÓN</t>
  </si>
  <si>
    <t>Edición,Impresión,Reproducción,Publicaciones,Suscripciones,Fotocopiado,Traducción,Empastado,Enmarcación,Serigrafía, Fotografía, Carnetización, Filmación e Imágenes Satelitales.</t>
  </si>
  <si>
    <t>Adquisición de proyector</t>
  </si>
  <si>
    <t>Material impreso para sensibilización, difusión y socialización sobre los derechos de los PIAV.</t>
  </si>
  <si>
    <t>PD</t>
  </si>
  <si>
    <t>Adjetivas</t>
  </si>
  <si>
    <t>0</t>
  </si>
  <si>
    <t>Servicio de cloud computing con máquinas virtuales</t>
  </si>
  <si>
    <t>Sustantivas</t>
  </si>
  <si>
    <t>Subsecretaría de Nacionalidades Pueblos y Movimientos Sociales</t>
  </si>
  <si>
    <t xml:space="preserve"> Implementación del sistema digitalizado para la automatización de la atención a los usuarios</t>
  </si>
  <si>
    <t>Por determinar</t>
  </si>
  <si>
    <t xml:space="preserve"> Difusión de requisitos y procesos de la Dirección de Registro de Nacionalidades, Pueblos y Organizaciones Religiosas</t>
  </si>
  <si>
    <t>Dirección de Política Pública de Nacionalidades, Pueblos y Organizaciones Religiosas y Participación Ciudadana</t>
  </si>
  <si>
    <t>Un Sistema elaborado para recopilar y dar seguimiento a la  información sobre política pública para las nacionalidades y pueblos  y un proyecto para la implementación de este sistema</t>
  </si>
  <si>
    <t>Elaboración  de Publicaciones para la  promoción, reflexión y debate sobre el Estado Plurinacional e Intercultural, políticas públicas y derechos de nacionalidades, pueblos y organizaciones religiosas</t>
  </si>
  <si>
    <t>Monitoreos ciudadanos realizados en los bloques 31 y 43 dentro del parque Nacional Yasuní</t>
  </si>
  <si>
    <t>Dirección de Atención, Protección Especial y Reparación a Víctimas de Violencia, Explotación, Trata, Tráfico y otros grupos de Atención Prioritaria</t>
  </si>
  <si>
    <t>Difusión  y socialización de  los instructivos de   Producción, locución, programación, manejo técnico y contenidos interculturales y de género  en el idioma Kichwa y Shuar.</t>
  </si>
  <si>
    <t>Edición e impresión de los instructivos para la difusión   a nivel nacional ( folletos, instructivos,  etc)</t>
  </si>
  <si>
    <t>Contratación de un profesional tecnico especializado en telecomunicaciones para la valoración de los bienes de las 14 radios comunitarias de Nacionalidades.</t>
  </si>
  <si>
    <t xml:space="preserve">Difusión de información a través de los medios comunitarios pertenecientes a las Nacionalidades, de las políticas públicas de derechos humanos, en sus propios idiomas, para el fortalecimiento y sostenibilidad de los medios de comunicación </t>
  </si>
  <si>
    <t xml:space="preserve">Difisión de información a través de los medios comunitarios </t>
  </si>
  <si>
    <t>Mantenimiento preventivo y correctivo de los equipos de las  radios comunitarias de pueblos y nacionalidades.</t>
  </si>
  <si>
    <t xml:space="preserve">Mantenimiento preventivo y correctivo </t>
  </si>
  <si>
    <t>PROYECTO</t>
  </si>
  <si>
    <t>SIN PROYECTO</t>
  </si>
  <si>
    <t>IMPRESION INFORMACION DE SISTEMA SUIOS</t>
  </si>
  <si>
    <t>IMPRESIÓN DE INFORMACION DEL SISTEMMA SUIOS</t>
  </si>
  <si>
    <t>CONTRATACIÓN DE SERVICIO DE ACTUALIZACIÓN, DEPURACIÓN Y (CATASTRO) DE LA BASE DE DATOS DE LAS ORGANIZACIONES SOCIALES REGISTRADAS A NIVEL NACIONAL (PROCESO DE DIGITADORES)</t>
  </si>
  <si>
    <t>ADQUISICION  DE EQUIPOS INFORMÁTICOS</t>
  </si>
  <si>
    <t>ADQUISICIÓN DE COMPUTADORAS PARA EL PERSONAL A CARGO DEL PROYECTO SUIOS</t>
  </si>
  <si>
    <t>ADQUISICION DE ACCESORIOS INFORMATICOS</t>
  </si>
  <si>
    <t>ADQUISICIONDE  DISCOS DUROS PARA LA ARQUITECTURA TECNOLOGICA DEL PROYECTO SUIOS</t>
  </si>
  <si>
    <t>AUTOMATIZACION  DE ACTOS ADMINISTRATIVOS DE LAS ORGANIZACIONES SOCIALES Y ASISTENCIA TECNICA</t>
  </si>
  <si>
    <t>CONTRATACION DE SERVICO DE AUTOMATIZACION DE ACTOS ADMINISTRATIVOS DE LAS ORGANIZACIONES SOCIALES Y ASISTENCIA TECNICA</t>
  </si>
  <si>
    <t>MANTENIMIENTO Y REPARACION DE ALMACENAMIENTO Y SERVIDORES</t>
  </si>
  <si>
    <t xml:space="preserve">CONTRATACION DE SERVICIOS DE MANTENIMIENTO Y REPARACION DE SERVIDORES </t>
  </si>
  <si>
    <t>IMPLEMENTACIÓN DE LA ESTACIÓN DE MONITOREO DE SHIRIPUNO</t>
  </si>
  <si>
    <t>PROYECTO PARA LA PREVENCIÓN DE VIOLENCIA DE GÉNERO</t>
  </si>
  <si>
    <t>CREACIÓN IMPLEMENTACIÓN Y OPERACIÓN DEL SISTEMA UNIFICADO DE INFORMACIÓN DE ORGANIZACIONES SOCIALES SUIOS</t>
  </si>
  <si>
    <t>Arrastre</t>
  </si>
  <si>
    <t>Adquisición de plataforma web y móvil para registro, manejo y transferencia de información para generación de productos técnicos y geográficos</t>
  </si>
  <si>
    <t>Plataforma web y móvil de gestión de datos y localización inteligente</t>
  </si>
  <si>
    <t>Edición e impresión de material publicitario para la difusión   a nivel nacional ( tripticos, folletos, modulos,  etc)</t>
  </si>
  <si>
    <t xml:space="preserve">Difusión  y socialización de  los conocimientos y saberes de las Nacionalidade y Pueblos  en el idioma Kichwa y Shuar  </t>
  </si>
  <si>
    <t>Conformación de la red de medios comunitarios  a nivel nacional; para socializar la normativa legal, manejo técnico de equipos , producción ,programación radial y formatos radiofónicos  y  socializar la propuesta de estrategia de la sostenibilidad de la red medios comunitarios.</t>
  </si>
  <si>
    <t>Servicio logístico para la realización de eventos</t>
  </si>
  <si>
    <t>Encuentros de intercambio de experiencias  sobre los medios comunicarias para lograr la sostenibilidad, y evento para la entrega de frecuencias para las 13 nacionalidades en coordinación con ARCOTEL.</t>
  </si>
  <si>
    <t>Mantenimiento preventivo  de los equipos de las  radios comunitarias de pueblos y nacionalidades.</t>
  </si>
  <si>
    <t>Mantenimiento de equipos  (IVA), Obligación pendiente 2019</t>
  </si>
  <si>
    <t>Estudio y Re Diseño de la Infraestructura de Red del Data Center del MJDHC para la Interconexión del Nuevo Edificio con los Servicios No Migrados</t>
  </si>
  <si>
    <t>Convenio de pago</t>
  </si>
  <si>
    <t>Servicio de Repotenciación, Mantenimiento y Configuración de Switchs de Acceso de la Red de Datos del Ministerio de Justicia, Derechos y Cultos</t>
  </si>
  <si>
    <t>Configuración de switch</t>
  </si>
  <si>
    <t>Estudios técnicos para adjudicación de frecuencias para la segunda etapa (organizaciones de pueblos indígenas, afroecuatorianos y montubios)</t>
  </si>
  <si>
    <t>Consultoría para la elaboración de estudios técnicos para adjudicación de frecuencias</t>
  </si>
  <si>
    <t xml:space="preserve">Elaboración e implementación de módulos de capacitación de: Producción radial; modelos de gestión y sostenibilidad; sociedad plurinacional e intercultural, - conocimientos y saberes de nacionalidades y pueblos en el marco de los derechos humanos, (en idioma de una nacionalidad y español) </t>
  </si>
  <si>
    <t>Honorarios para contratación de servicios profesionales</t>
  </si>
  <si>
    <t>Propuesta de modelo de gestión, reglamentación, para conformar la red y estrategias de funcionamiento de la red de medios comunitarios.</t>
  </si>
  <si>
    <t>ADQUISICION DE BIENES Y EQUIPOS INFORMÁTICOS</t>
  </si>
  <si>
    <t>ADQUISICIÓN DE COMPUTADORAS E IMPRESORA MULTIFUNCIÓN PARA EL PERSONAL A CARGO DEL PROYECTO SUIOS</t>
  </si>
  <si>
    <t>CONVENIO DE PAGO DEL SERVICIO DE CLOUD COMPUTING CON MÁQUINA VIRTUALES Y ENLACE DE INTERNET CNT - SUIOS</t>
  </si>
  <si>
    <t>RENOVACIÓN DEL CERTIFICADO SSL Y DOMINIO WEB PARA EL SISTEMA UNIFICADO DE REGISTRO DE INFORMACIÓN DE ORGANIZACIONES SOCIALES SUIOS</t>
  </si>
  <si>
    <t>CERTIFICADO SSL Y DOMINIO WEB PARA EL SISTEMA UNIFICADO DE REGISTRO DE INFORMACIÓN DE ORGANIZACIONES SOCIALES SUIOS</t>
  </si>
  <si>
    <t>101</t>
  </si>
  <si>
    <t>Total general</t>
  </si>
  <si>
    <t>PRESUPUESTO FINANCIADO 2021</t>
  </si>
  <si>
    <t>POA 2021</t>
  </si>
  <si>
    <t>Fortalecer los espacios lúdicos de los SPI</t>
  </si>
  <si>
    <t>MATERIAL DIDACTICO PARA EL DESARROLLO Y DESTREZAS</t>
  </si>
  <si>
    <t>Generar Material Educomunicacional para los SPI y Coordinaciones Zonales</t>
  </si>
  <si>
    <t>SERVICIO DE IMPRESIÓN INCLUIDO MATERIAL DE ACUERDO A FORMATOS ESTABLECIDOS</t>
  </si>
  <si>
    <t>Pasajes al interior.</t>
  </si>
  <si>
    <t>Contar con presupuesto para gastos menores que se atienden desde la Dirección Administrativa</t>
  </si>
  <si>
    <t>Caja chica</t>
  </si>
  <si>
    <t>Servicio de mantenimiento preventivo y correctivo de las instalaciones, maquinarias y equipos de sistemas (agua y energía eléctrica)</t>
  </si>
  <si>
    <t>Adquisición bombas manuales de fumigación de 20 litros</t>
  </si>
  <si>
    <t>Adquisición de ropa de trabajo</t>
  </si>
  <si>
    <t>Ropa de trabajo para el personal EMZITT, limpieza y mantenimiento</t>
  </si>
  <si>
    <t>Emergencia en las instalaciones de la Estación EMZZIT</t>
  </si>
  <si>
    <t>Insumos materiales y suministros para la construcción, electricidad, plomería, carpintería, señalización, navegación, control incendios y placas.</t>
  </si>
  <si>
    <t>Adquisición artículos de menaje de uso diario</t>
  </si>
  <si>
    <t>Menaje de Cocina, de Hogar y Accesorios Descartables</t>
  </si>
  <si>
    <t>Insumos, Materiales y Suministros para la Construcción, Electricidad, Plomería, Carpintería, Señalización Vial, Navegación y Contra Incendios</t>
  </si>
  <si>
    <t>Mobiliario (No Depreciables)</t>
  </si>
  <si>
    <t xml:space="preserve">Maquinarias y Equipos (No Depreciables)
</t>
  </si>
  <si>
    <t>Facilitar parqueaderos para vehìculos a nivel nacional</t>
  </si>
  <si>
    <t>Arrendamiento Zonales (Edificios, locales y residencias, parqueaderos, casilleros judiciales y bancarios.).</t>
  </si>
  <si>
    <t>Suministros, materiales y herramientas para mantenimiento de las instalaciones de la SDH</t>
  </si>
  <si>
    <t>Indumentaria para trabajos de mantenimiento</t>
  </si>
  <si>
    <t>Suministros y materiales para el desarrollo de labores institucionales</t>
  </si>
  <si>
    <t>Insumos, materiales, suministros para la construcción, eléctricos, plomería y carpintería</t>
  </si>
  <si>
    <t xml:space="preserve">Suministros, materiales y de distribución </t>
  </si>
  <si>
    <t>Repuestos y accesorios para mantenimiento de bienes</t>
  </si>
  <si>
    <t>Implementos para labores de mantenimiento</t>
  </si>
  <si>
    <t>Equipos (No depreciables)</t>
  </si>
  <si>
    <t>Herramientas (No depreciables)</t>
  </si>
  <si>
    <t>Adecuación y rediseño de consultorios de terapia en el SPI Cuenca</t>
  </si>
  <si>
    <t>Adecuación cielo raso y reparaciones varias en la EMZITT</t>
  </si>
  <si>
    <t>PAGO DE ARRIENDOS GENERADOS POR EL EX MJDHC</t>
  </si>
  <si>
    <t>Viáticos y Subsistencias en el Interior (Caja chica)</t>
  </si>
  <si>
    <t>DEVENGADO</t>
  </si>
  <si>
    <t>Honorarios por Contratos Civiles de Servicios.</t>
  </si>
  <si>
    <t>Honorarios por Contratos Civiles de Servicios..</t>
  </si>
  <si>
    <t>Honorarios por Contratos Civiles de Servicios…</t>
  </si>
  <si>
    <t>Adquisición de impresoras mediante mecanismo de catálogo electrónico para fortalecer los proyectos de la Secretaría de Derechos de Humanos</t>
  </si>
  <si>
    <t>Adquisición de impresoras</t>
  </si>
  <si>
    <t>Gastos notariales, del contrato modificatorio y renovación de comodato entre la Corporación Nacional de Telecomunicaciones CNT EP y la Secretaría de Derechos Humanos, de un lote de terreno ubicado en el cerro Calvario Provincia de Pastaza en en beneficio cinco nacionalidades (Andwa, Shiwiar, Sápara, Waorani, Shuar.)</t>
  </si>
  <si>
    <t>Tasas Generales, Impuestos, Contribuciones, Permisos, Licencias y Patentes</t>
  </si>
  <si>
    <t>Convenio para la Socialización de la Política Pública del Plan Nacional de Prevención y Erradicación de la Violencia contra las Mujeres, con actores institucionales y de la sociedad civil, en los territorios priorizados.</t>
  </si>
  <si>
    <t>Suma de PRESUPUESTO FINANCIADO 2021</t>
  </si>
  <si>
    <t xml:space="preserve">Total CREACIÓN DE REDES DE MEDIOS COMUNITARIOS, PÚBLICOS Y PRIVADOS LOCALES </t>
  </si>
  <si>
    <t>Total CREACIÓN IMPLEMENTACIÓN Y OPERACIÓN DEL SISTEMA UNIFICADO DE INFORMACIÓN DE ORGANIZACIONES SOCIALES SUIOS</t>
  </si>
  <si>
    <t>Total IMPLEMENTACIÓN DE LA ESTACIÓN DE MONITOREO DE SHIRIPUNO</t>
  </si>
  <si>
    <t>Total PROYECTO PARA LA PREVENCIÓN DE VIOLENCIA DE GÉNERO</t>
  </si>
  <si>
    <t xml:space="preserve">Total CORRIENTE </t>
  </si>
  <si>
    <t>Total INVERSIÓN</t>
  </si>
  <si>
    <t>Total Adjetivas</t>
  </si>
  <si>
    <t>Total Sustantivas</t>
  </si>
  <si>
    <t xml:space="preserve">Total Coordinación General Administrativa Financiera </t>
  </si>
  <si>
    <t>Total Dirección de Asesoría Jurídica</t>
  </si>
  <si>
    <t>Total Dirección de Comunicación Social</t>
  </si>
  <si>
    <t>Total Dirección de Tecnologías de la Información y Comunicaciones</t>
  </si>
  <si>
    <t>Total Subsecretaría de Derechos Humanos</t>
  </si>
  <si>
    <t>Total Subsecretaría de Nacionalidades Pueblos y Movimientos Sociales</t>
  </si>
  <si>
    <t xml:space="preserve">Total Subsecretaría de Prevención y Erradicación de la Violencia contra Mujeres, Niñas, Niños y Adolescentes </t>
  </si>
  <si>
    <t>Total</t>
  </si>
  <si>
    <t xml:space="preserve">Total Dirección Administrativa </t>
  </si>
  <si>
    <t>Total Dirección de Administración de Talento Humano</t>
  </si>
  <si>
    <t xml:space="preserve">Total Dirección de Comunicación Social </t>
  </si>
  <si>
    <t xml:space="preserve">Elaboración de información especializada para garantizar procesos de para la atención integral y especializada a víctimas de violencia de género, que contemple y defina la articulación de los servicios, considerando la especificidad de la atención de los </t>
  </si>
  <si>
    <t>Total Dirección de Atención, Protección Especial y Reparación a Víctimas de Violencia, Explotación, Trata, Tráfico y otros grupos de Atención Prioritaria</t>
  </si>
  <si>
    <t>Total Dirección de Monitoreo y Seguimiento de Protección a Pueblos Indígenas en Aislamiento Voluntario</t>
  </si>
  <si>
    <t>Total Dirección de Política Pública de Nacionalidades, Pueblos y Organizaciones Religiosas y Participación Ciudadana</t>
  </si>
  <si>
    <t>Total Dirección de Protección, Reparación Integral y Autoridad Central</t>
  </si>
  <si>
    <t>Conformación de la red de medios comunitarios  a nivel nacional; para socializar la normativa legal, manejo técnico de equipos , producción ,programación radial y formatos radiofónicos  y  socializar la propuesta de estrategia de la sostenibilidad de la r</t>
  </si>
  <si>
    <t>Elaboración e implementación de módulos de capacitación de: Producción radial; modelos de gestión y sostenibilidad; sociedad plurinacional e intercultural, - conocimientos y saberes de nacionalidades y pueblos en el marco de los derechos humanos, (en idio</t>
  </si>
  <si>
    <t xml:space="preserve">Gastos notariales, del contrato modificatorio y renovación de comodato entre la Corporación Nacional de Telecomunicaciones CNT EP y la Secretaría de Derechos Humanos, de un lote de terreno ubicado en el cerro Calvario Provincia de Pastaza en en beneficio </t>
  </si>
  <si>
    <t>Total Dirección de Registro de Nacionalidades, Pueblos y Organizaciones Sociales</t>
  </si>
  <si>
    <t>Total Dirección del Sistema Nacional de Erradicación, Prevención y Transformación de la Cultura de Violencia y Monitoreo</t>
  </si>
  <si>
    <t>Total Adquisición artículos de menaje de uso diario</t>
  </si>
  <si>
    <t>Total Adquisición de materiales de aseo</t>
  </si>
  <si>
    <t>Total Adquisición de ropa de trabajo</t>
  </si>
  <si>
    <t>Total Adquisición de sellos institucionales</t>
  </si>
  <si>
    <t>Total Adquisición de suministros y materiales necesarios para el optimo funcionamiento de las actividades de la SDH</t>
  </si>
  <si>
    <t>Total Adquisiciones materiales de protección y desinfección.</t>
  </si>
  <si>
    <t>Total Adquisiciones por emergencia sanitaria de COVID-19</t>
  </si>
  <si>
    <t>Total Arrendamiento de equipos</t>
  </si>
  <si>
    <t>Total Arrendamiento Ozonificador de aire</t>
  </si>
  <si>
    <t>Total Brindar servicios de Seguridad y Vigilancia</t>
  </si>
  <si>
    <t>Total Confección de cartucheras recicladas a partir de lonas publicitarias en desuso, que se entregarán las víctimas de violencia, que serán confeccionadas con las personas con beneficios penitenciarios con cambio de régimen (preliberados)</t>
  </si>
  <si>
    <t>Total Contar con presupuesto para gastos menores</t>
  </si>
  <si>
    <t>Total Contar con presupuesto para gastos menores que se atienden desde la Dirección Administrativa</t>
  </si>
  <si>
    <t>Total Emergencia en las instalaciones de la Estación EMZZIT</t>
  </si>
  <si>
    <t>Total Facilitar la movilización a nivel nacional</t>
  </si>
  <si>
    <t>Total Facilitar parqueaderos para vehìculos a nivel nacional</t>
  </si>
  <si>
    <t>Total Gastos para procesos de desratización de PC y Casona</t>
  </si>
  <si>
    <t>Total Mantener en adecuado funcionamiento el parque automotor de la SDH</t>
  </si>
  <si>
    <t>Total Mantenimiento de equipos</t>
  </si>
  <si>
    <t>Total Mantenimiento de Mobiliario de Oficina</t>
  </si>
  <si>
    <t>Total Mantenimiento preventivo y correctivo infraestructura SDH a nivel nacional</t>
  </si>
  <si>
    <t>Total PAGO DE ARRIENDOS GENERADOS POR EL EX MJDHC</t>
  </si>
  <si>
    <t>Total Provisión de movilización aérea nacional</t>
  </si>
  <si>
    <t>Total Provisión de movilización en aérea internacional</t>
  </si>
  <si>
    <t>Total Provisión de movilización en aérea nacional</t>
  </si>
  <si>
    <t>Total Provisión de Viáticos y Subsistencias</t>
  </si>
  <si>
    <t>Total Renovación Licencias</t>
  </si>
  <si>
    <t>Total Servicio de Arrendamiento para Coordinaciones Zonales</t>
  </si>
  <si>
    <t>Total Servicio de Arrendamiento y Alicuotas</t>
  </si>
  <si>
    <t>Total Servicio de aseguramiento de bienes institucionales</t>
  </si>
  <si>
    <t>Total Servicio de Correos</t>
  </si>
  <si>
    <t>Total Servicio de desinfección de oficinas de la SDH</t>
  </si>
  <si>
    <t>Total Servicios Básicos</t>
  </si>
  <si>
    <t>Total Servicios notariales a nivel nacional</t>
  </si>
  <si>
    <t>Total Suministrar agua para consumo interno</t>
  </si>
  <si>
    <t>Total Suministros, materiales y herramientas para mantenimiento de las instalaciones de la SDH</t>
  </si>
  <si>
    <t>Total Telecomunicaciones</t>
  </si>
  <si>
    <t>Total CONTRATACIÓN DE POLIZA DE FIDELIDAD</t>
  </si>
  <si>
    <t>Total MANTENER AL DIA LAS NECESIDADES DE LOS SERVIDORES INSTITUCIONALES DE LA SDH</t>
  </si>
  <si>
    <t>Total Bases de datos jurídicos</t>
  </si>
  <si>
    <t xml:space="preserve">Total Contratación de servicio de Monitoreo digital de noticias </t>
  </si>
  <si>
    <t>Total Contratar el servicio anual de Internet, enlace de Datos y correo electrónico</t>
  </si>
  <si>
    <t>Total Estudio y Re Diseño de la Infraestructura de Red del Data Center del MJDHC para la Interconexión del Nuevo Edificio con los Servicios No Migrados</t>
  </si>
  <si>
    <t>Total Mantener actualizadas las licencias para la plataforma antivirus institucional</t>
  </si>
  <si>
    <t>Total Mantener funcionales los equipos tecnológicos</t>
  </si>
  <si>
    <t>Total Precautelar la seguridad de los equipos informáticos</t>
  </si>
  <si>
    <t>Total Servicio de cloud computing con máquinas virtuales</t>
  </si>
  <si>
    <t>Total Servicio de Repotenciación, Mantenimiento y Configuración de Switchs de Acceso de la Red de Datos del Ministerio de Justicia, Derechos y Cultos</t>
  </si>
  <si>
    <t xml:space="preserve">Total Ejecutar el Plan nacional y proyectos de prevención y transformación de la cultura de violencia contra MNNA </t>
  </si>
  <si>
    <t>Total Elaboración de información especializada para garantizar procesos de para la atención integral y especializada a víctimas de violencia de género, que contemple y defina la articulación de los servicios, considerando la especificidad de la atención d</t>
  </si>
  <si>
    <t>Total Fortalecer los espacios lúdicos de los SPI</t>
  </si>
  <si>
    <t>Total Servicios de atención a víctimas de violencia de género</t>
  </si>
  <si>
    <t>Total Adecuar la infraestructura de la Estación de Investigación y Monitoreo de la Zona Intangible Tagaeri Taromenane (EMZITT) ubicada en Shiripuno</t>
  </si>
  <si>
    <t xml:space="preserve">Total Adquisición de aceite de ligar para los distintos patrullajes dentro de la ZITT  y el área de influencia </t>
  </si>
  <si>
    <t xml:space="preserve">Total Adquisición de equipo de supervivencia para técnicos que laboran dentro de la Zona Intangible Tagaeri Taromenane y su área de influencia en la Amazonía ecuatoriana </t>
  </si>
  <si>
    <t>Total Adquisición de kit de filtros de purificadores de agua para el consumo del personal de la Estación de Monitoreo de la Zona Intangible Tagaeri Taromenane Ubicada en Shiripuno</t>
  </si>
  <si>
    <t>Total Adquisición de plataforma web y móvil para registro, manejo y transferencia de información para generación de productos técnicos y geográficos</t>
  </si>
  <si>
    <t>Total Contratación de horas de sobrevuelos para la identificación de posibles desbroces, chacras, actividades ilícitas dentro de la ZITT y su área de influencia</t>
  </si>
  <si>
    <t>Total Contratación del servicio de internet satelital para la EMZITT</t>
  </si>
  <si>
    <t>Total Desratización y fumigación integral para el control de plagas dentro de la estación de monitoreo de la ZITT</t>
  </si>
  <si>
    <t>Total Difundir el trabajo realizado por el PMC basado en los distintos monitoreos realizados por los técnicos de campo ( Publicaciones trabajo de socialización)</t>
  </si>
  <si>
    <t>Total Equipar la Estación de Monitoreo de la Zona Intangible Tagaeri Taromenane para la garantía de la protección de pueblos indígenas en aislamiento y de la naturaleza</t>
  </si>
  <si>
    <t>Total Equipar la Estación de Monitoreo de la Zona Intangible Tagaeri Taromenane para la garantía de la protección de pueblos indígenas en aislamiento y de la naturaleza con la adquisición de motores fuera de borda y canoas.</t>
  </si>
  <si>
    <t>Total Equipar la Estación de Monitoreo de la Zona Intangible Tagaeri Taromenane para la garantía de la protección de pueblos indígenas en aislamiento y de la naturaleza.</t>
  </si>
  <si>
    <t>Total Mantener en adecuado funcionamiento las canoas de la EMZITT</t>
  </si>
  <si>
    <t>Total Mantener en adecuado funcionamiento los motores fuera de borda de la EMZITT</t>
  </si>
  <si>
    <t>Total PD</t>
  </si>
  <si>
    <t>Total Recarga de servicio para teléfonos satelitales para los patrullajes de los técnicos dentro de la ZITT</t>
  </si>
  <si>
    <t xml:space="preserve">Total Servicio de desratización y fumigación integral para el control de plagas dentro de la estación de monitoreo de la zona intangible Tagaeri Taromenane ubicada en Shiripuno </t>
  </si>
  <si>
    <t>Total Servicio de monitoreo a través de un set de imágenes satelitales que será determinado por el equipo técnico de la DPPIAV, para estudio de acercamientos, análisis de posibles desbroces y tala, presiones y amenazas hacia PIAV</t>
  </si>
  <si>
    <t>Total Talleres de socialización hacia poblados indígenas y campesinos ( Talleres de socialización)</t>
  </si>
  <si>
    <t>Total Elaboración  de Publicaciones para la  promoción, reflexión y debate sobre el Estado Plurinacional e Intercultural, políticas públicas y derechos de nacionalidades, pueblos y organizaciones religiosas</t>
  </si>
  <si>
    <t>Total Monitoreos ciudadanos realizados en los bloques 31 y 43 dentro del parque Nacional Yasuní</t>
  </si>
  <si>
    <t>Total Un Sistema elaborado para recopilar y dar seguimiento a la  información sobre política pública para las nacionalidades y pueblos  y un proyecto para la implementación de este sistema</t>
  </si>
  <si>
    <t>Total Cumplir con reparación material a víctimas</t>
  </si>
  <si>
    <t>Total  Difusión de requisitos y procesos de la Dirección de Registro de Nacionalidades, Pueblos y Organizaciones Religiosas</t>
  </si>
  <si>
    <t>Total  Implementación del sistema digitalizado para la automatización de la atención a los usuarios</t>
  </si>
  <si>
    <t>Total ADQUISICION  DE EQUIPOS INFORMÁTICOS</t>
  </si>
  <si>
    <t>Total ADQUISICION DE ACCESORIOS INFORMATICOS</t>
  </si>
  <si>
    <t>Total ADQUISICION DE BIENES Y EQUIPOS INFORMÁTICOS</t>
  </si>
  <si>
    <t>Total Adquisición de dispositivos tecnológicos mediante mecanismo de subasta inversa para fortalecer los proyectos de la Secretaría de Derechos de Humanos</t>
  </si>
  <si>
    <t>Total Adquisición de impresoras mediante mecanismo de catálogo electrónico para fortalecer los proyectos de la Secretaría de Derechos de Humanos</t>
  </si>
  <si>
    <t>Total Aporte Patronal</t>
  </si>
  <si>
    <t>Total AUTOMATIZACION  DE ACTOS ADMINISTRATIVOS DE LAS ORGANIZACIONES SOCIALES Y ASISTENCIA TECNICA</t>
  </si>
  <si>
    <t>Total Conformación de la red de medios comunitarios  a nivel nacional; para socializar la normativa legal, manejo técnico de equipos , producción ,programación radial y formatos radiofónicos  y  socializar la propuesta de estrategia de la sostenibilidad d</t>
  </si>
  <si>
    <t>Total Contratación de un profesional para la elaboración e implementación de instructivo de  contenido intercultural y de género, para el fortalecimiento de la red de medios y radios comunitarias.</t>
  </si>
  <si>
    <t>Total Contratación de un profesional para la elaboración e implementación de instructivo de Manejo Técnico de las Radios Comunitarias, para el fortalecimiento de la red de medios y radios comunitarias.</t>
  </si>
  <si>
    <t>Total Contratación de un profesional para la elaboración e implementación de instructivo de Producción, locución y programación radial, para el fortalecimiento de la red de medios y radios comunitarias.</t>
  </si>
  <si>
    <t>Total Contratación de un profesional tecnico especializado en telecomunicaciones para la valoración de los bienes de las 14 radios comunitarias de Nacionalidades.</t>
  </si>
  <si>
    <t>Total CONVENIO DE PAGO DEL SERVICIO DE CLOUD COMPUTING CON MÁQUINA VIRTUALES Y ENLACE DE INTERNET CNT - SUIOS</t>
  </si>
  <si>
    <t xml:space="preserve">Total Décimo cuarto sueldo </t>
  </si>
  <si>
    <t>Total Décimo tercer sueldo</t>
  </si>
  <si>
    <t>Total Decimocuarto Sueldo</t>
  </si>
  <si>
    <t>Total Decimotercer Sueldo</t>
  </si>
  <si>
    <t xml:space="preserve">Total Difusión  y socialización de  los conocimientos y saberes de las Nacionalidade y Pueblos  en el idioma Kichwa y Shuar  </t>
  </si>
  <si>
    <t>Total Difusión  y socialización de  los instructivos de   Producción, locución, programación, manejo técnico y contenidos interculturales y de género  en el idioma Kichwa y Shuar.</t>
  </si>
  <si>
    <t xml:space="preserve">Total Difusión de información a través de los medios comunitarios pertenecientes a las Nacionalidades, de las políticas públicas de derechos humanos, en sus propios idiomas, para el fortalecimiento y sostenibilidad de los medios de comunicación </t>
  </si>
  <si>
    <t>Total DIGITALIZACIÓN DE LA INFORMACIÓN DE DATOS PÚBLICOS</t>
  </si>
  <si>
    <t>Total Elaboración e implementación de módulos de capacitación de: Producción radial; modelos de gestión y sostenibilidad; sociedad plurinacional e intercultural, - conocimientos y saberes de nacionalidades y pueblos en el marco de los derechos humanos, (e</t>
  </si>
  <si>
    <t>Total Encuentros de intercambio de experiencias  sobre los medios comunicarias para lograr la sostenibilidad, y evento para la entrega de frecuencias para las 13 nacionalidades en coordinación con ARCOTEL.</t>
  </si>
  <si>
    <t>Total Estudios técnicos para adjudicación de frecuencias para la segunda etapa (organizaciones de pueblos indígenas, afroecuatorianos y montubios)</t>
  </si>
  <si>
    <t>Total Fondo de Reserva</t>
  </si>
  <si>
    <t>Total Gastos notariales, del contrato modificatorio y renovación de comodato entre la Corporación Nacional de Telecomunicaciones CNT EP y la Secretaría de Derechos Humanos, de un lote de terreno ubicado en el cerro Calvario Provincia de Pastaza en en bene</t>
  </si>
  <si>
    <t>Total IMPRESION INFORMACION DE SISTEMA SUIOS</t>
  </si>
  <si>
    <t>Total Mantenimiento preventivo  de los equipos de las  radios comunitarias de pueblos y nacionalidades.</t>
  </si>
  <si>
    <t>Total Mantenimiento preventivo y correctivo de los equipos de las  radios comunitarias de pueblos y nacionalidades.</t>
  </si>
  <si>
    <t>Total MANTENIMIENTO Y REPARACION DE ALMACENAMIENTO Y SERVIDORES</t>
  </si>
  <si>
    <t>Total Por determinar</t>
  </si>
  <si>
    <t>Total Propuesta de modelo de gestión, reglamentación, para conformar la red y estrategias de funcionamiento de la red de medios comunitarios.</t>
  </si>
  <si>
    <t>Total RENOVACIÓN DEL CERTIFICADO SSL Y DOMINIO WEB PARA EL SISTEMA UNIFICADO DE REGISTRO DE INFORMACIÓN DE ORGANIZACIONES SOCIALES SUIOS</t>
  </si>
  <si>
    <t>Total Seguimiento, monitoreo, asesoría, a los medios comunitarios en territorio de pueblos y nacionalidades.</t>
  </si>
  <si>
    <t>Total SERVICIO DE CLOUD COMPUTING CON MÁQUINAS VIRTUALES Y ENLACE DE INTERNET</t>
  </si>
  <si>
    <t>Total Servicios Personales por Contrato</t>
  </si>
  <si>
    <t xml:space="preserve">Total Compensacion por Vacaciones no Gozadas por Cesacion de Funciones </t>
  </si>
  <si>
    <t>Total Diseño del Marco Conceptual, herramientas tecnológicas para implementación del Observatorio Nacional de Violencia ONV</t>
  </si>
  <si>
    <t>Total Elaborar investigaciones empíricas sobre acceso efectivo a la justicia enfocado en víctimas de violencia sexual y grupos vulnerables, que sirvan de insumo para la construcción de la política pública de la SDH, en la materia</t>
  </si>
  <si>
    <t>Total EVENTOS, PROMOCION</t>
  </si>
  <si>
    <t>Total Generar Material Educomunicacional para los SPI y Coordinaciones Zonales</t>
  </si>
  <si>
    <t>Total Implementación del Sistema Integral de la Subsecretaría de Prevención y Erradicación de la Violencia</t>
  </si>
  <si>
    <t>Total Subrogacion</t>
  </si>
  <si>
    <t>Total Territorialización del Plan Nacional para prevenir y erradicar la Violencia contra las mujeres</t>
  </si>
  <si>
    <t xml:space="preserve">530811 Insumos- Bienes- Materiales y Suministros para la Construccion- Electricos- Plomeria- Carpinteria- Senalizacion Vial- Navegacion y Contra Incendios </t>
  </si>
  <si>
    <t>530820 Menaje de Cocina-de Hogar-Accesorios Descartables y Accesorios de Oficina</t>
  </si>
  <si>
    <t>531403 Mobiliarios (Bienes Muebles no Depreciables)</t>
  </si>
  <si>
    <t>531404 Maquinarias y Equipos (Bienes Muebles no Depreciables)</t>
  </si>
  <si>
    <t>531411 Partes y Repuestos</t>
  </si>
  <si>
    <t>530805 Materiales de Aseo</t>
  </si>
  <si>
    <t xml:space="preserve">530802 Vestuario- Lenceria- Prendas de Proteccion- y- Accesorios para Uniformes Militares y Policiales- y- Carpas </t>
  </si>
  <si>
    <t>530804 Materiales de Oficina</t>
  </si>
  <si>
    <t>530821 Gastos para Situaciones de Emergencia</t>
  </si>
  <si>
    <t>530504 Maquinarias y Equipos (Arrendamientos)</t>
  </si>
  <si>
    <t>530208 Servicio de Seguridad y Vigilancia</t>
  </si>
  <si>
    <t xml:space="preserve">530244 Servicio de Confeccion de Menaje de Hogar y / o Prendas de Proteccion </t>
  </si>
  <si>
    <t>530106 Servicio de Correo</t>
  </si>
  <si>
    <t>530301 Pasajes al Interior</t>
  </si>
  <si>
    <t>530404 Maquinarias y Equipos (Instalacion- Mantenimiento y Reparaciones)</t>
  </si>
  <si>
    <t>530801 Alimentos y Bebidas</t>
  </si>
  <si>
    <t>530803 Combustibles y Lubricantes</t>
  </si>
  <si>
    <t>530812 Materiales Didacticos</t>
  </si>
  <si>
    <t>530826 Dispositivos Medicos de Uso General</t>
  </si>
  <si>
    <t>570206 Costas Judiciales Tramites Notariales-y Legalizacion de Documentos Arreglos Extrajudiciales</t>
  </si>
  <si>
    <t>570102 Tasas Generales- Impuestos- Contribuciones- Permisos- Licencias y Patentes</t>
  </si>
  <si>
    <t>530502 Edificios- Locales y Residencias- Parqueaderos- Casilleros Judiciales y Bancarios (Arrendamientos)</t>
  </si>
  <si>
    <t>530209 Servicio de Aseo -Lavado-Vestimenta de Trabajo- Fumigacion -Desinfeccion y Limpieza de las Instalaciones del Sector Publico</t>
  </si>
  <si>
    <t>530105 Telecomunicaciones</t>
  </si>
  <si>
    <t>530405 Vehiculos (Instalacion- Mantenimiento y Reparaciones)</t>
  </si>
  <si>
    <t>530403 Mobiliarios (Instalacion- Mantenimiento y Reparaciones)</t>
  </si>
  <si>
    <t>530402 Edificios- Locales- Residencias y Cableado Estructurado (Mantenimiento - Reparaciones e Instalaciones)</t>
  </si>
  <si>
    <t>530302 Pasajes al Exterior</t>
  </si>
  <si>
    <t>530303 Viaticos y Subsistencias en el Interior</t>
  </si>
  <si>
    <t>530304 Viaticos y Subsistencias en el Exterior</t>
  </si>
  <si>
    <t>530702 Arrendamiento y Licencias de Uso de Paquetes Informaticos</t>
  </si>
  <si>
    <t>570201 Seguros</t>
  </si>
  <si>
    <t>530101 Agua Potable</t>
  </si>
  <si>
    <t>530104 Energia Electrica</t>
  </si>
  <si>
    <t>530813 Repuestos y Accesorios</t>
  </si>
  <si>
    <t>531406 Herramientas (Bienes Muebles no Depreciables)</t>
  </si>
  <si>
    <t>570216 Obligaciones con el IESS por Responsabilidad Patronal</t>
  </si>
  <si>
    <t>570217 Obligaciones con el  IESS por Coactivas Interpuestas por el  IESS</t>
  </si>
  <si>
    <t>570218 Intereses por Mora Patronal al IESS</t>
  </si>
  <si>
    <t>530241 Servicios de Monitoreo de la Informacion en -Television - Radio- Prensa - Medios On Line y Otros</t>
  </si>
  <si>
    <t>530704 Mantenimiento y Reparacion de Equipos y Sistemas Informaticos</t>
  </si>
  <si>
    <t>530606 Honorarios por Contratos Civiles de Servicios</t>
  </si>
  <si>
    <t>580204 Al Sector Privado no Financiero</t>
  </si>
  <si>
    <t>750501 En Obras de Infraestructura</t>
  </si>
  <si>
    <t>730802 Vestuario-Lenceria-Prendas de Proteccion-Accesorios para Uniformes Militares y Policiales - Carpas y Otros</t>
  </si>
  <si>
    <t>731404 Maquinarias y Equipos (Bienes Muebles no Depreciables)</t>
  </si>
  <si>
    <t>530201 Transporte de Personal</t>
  </si>
  <si>
    <t>730105 Telecomunicaciones</t>
  </si>
  <si>
    <t>730204 Edicion-Impresion-Reproduccion-Publicaciones-Suscripciones-Fotocopiado-Traduccion-Empastado-Enmarcacion-Serigrafia-Fotografia-Carnetizacion-Filmacion e Imagenes Satelitales</t>
  </si>
  <si>
    <t>840104 Maquinarias y Equipos (Bienes de Larga Duracion)</t>
  </si>
  <si>
    <t>840111 Partes y Repuestos</t>
  </si>
  <si>
    <t>730249 Eventos Públicos Promocionales</t>
  </si>
  <si>
    <t>530204 Edicion - Impresion - Reproduccion -Publicaciones Suscripciones - Fotocopiado - Traduccion - Empastado - Enmarcacion - Serigrafia - Fotografia - Carnetizacion - Filmacion e Imagenes Satelitales</t>
  </si>
  <si>
    <t>530307 Gastos para la Atencion a Delegados Extranjeros y Nacionales Deportistas- Entrenadores y Cuerpo Tecnico que Representen al Pais</t>
  </si>
  <si>
    <t>580205 Indemnizaciones por Afectaciones a los Derechos Humanos</t>
  </si>
  <si>
    <t>840107 Equipos-Sistemas y Paquetes Informaticos</t>
  </si>
  <si>
    <t>710601 Aporte Patronal</t>
  </si>
  <si>
    <t>730205 Espectaculos Culturales y Sociales</t>
  </si>
  <si>
    <t>730606 Honorarios por Contratos Civiles de Servicios</t>
  </si>
  <si>
    <t>710204 Decimocuarto Sueldo</t>
  </si>
  <si>
    <t>710203 Decimotercer Sueldo</t>
  </si>
  <si>
    <t>730217 Servicios de Difusion e Informacion</t>
  </si>
  <si>
    <t>730230 Digitalizacion de Informacion y Datos Publicos</t>
  </si>
  <si>
    <t>730601 Consultoria-Asesoria e Investigacion Especializada</t>
  </si>
  <si>
    <t>710602 Fondo de Reserva</t>
  </si>
  <si>
    <t>770102 Tasas Generales-Impuestos-Contribuciones-Permisos-Licencias y Patentes</t>
  </si>
  <si>
    <t>730404 Maquinarias Equipos y Redes (Instalacion-Mantenimiento y Reparaciones)</t>
  </si>
  <si>
    <t xml:space="preserve">710707 Compensacion por Vacaciones no Gozadas por Cesacion de Funciones </t>
  </si>
  <si>
    <t>730702 Arrendamiento y Licencias de Uso de Paquetes Informaticos</t>
  </si>
  <si>
    <t>730301 Pasajes al Interior</t>
  </si>
  <si>
    <t>730303 Viaticos y Subsistencias en el Interior</t>
  </si>
  <si>
    <t>710510 Servicios Personales por Contrato</t>
  </si>
  <si>
    <t>530249 Eventos Públicos Promocionales</t>
  </si>
  <si>
    <t>731407 Equipos-Sistemas y Paquetes Informaticos</t>
  </si>
  <si>
    <t>990101 Obligaciones de Ejercicios Anteriores por Gastos de Personal</t>
  </si>
  <si>
    <t>710512 Subrogacion</t>
  </si>
  <si>
    <t>730613 Capacitación para la Ciudadanía en General</t>
  </si>
  <si>
    <t>780204 Transferencias y Donaciones al Sector Privado no Financiero</t>
  </si>
  <si>
    <t xml:space="preserve">Suma de PRESUPUESTO REQUERIDO </t>
  </si>
  <si>
    <t>GRUPO</t>
  </si>
  <si>
    <t>53   BIENES Y SERVICIOS DE CONSUMO</t>
  </si>
  <si>
    <t>57   OTROS GASTOS CORRIENTES</t>
  </si>
  <si>
    <t>58   TRANSFERENCIAS Y DONACIONES CORRIENTES</t>
  </si>
  <si>
    <t>71   GASTOS EN PERSONAL PARA INVERSIÓN</t>
  </si>
  <si>
    <t>84   BIENES DE LARGA DURACIÓN</t>
  </si>
  <si>
    <t>77   OTROS GASTOS DE INVERSIÓN</t>
  </si>
  <si>
    <t>75   OBRAS PÚBLICAS</t>
  </si>
  <si>
    <t>99   OTROS PASIVOS</t>
  </si>
  <si>
    <t>78   TRANSFERENCIAS Y DONACIONES PARA INVERSIÓN</t>
  </si>
  <si>
    <t>73   BIENES Y SERVICIOS PARA INVERSIÓN</t>
  </si>
  <si>
    <t>PROGRAMA DE REFORMA INSTITUCIONAL DE LA GESTIÓN PÚBLICA</t>
  </si>
  <si>
    <t>Dirección de Administración del Talento Humano</t>
  </si>
  <si>
    <t>Proceso de optimización del talento humano por supresión de puestos</t>
  </si>
  <si>
    <t>Indemnizaciones por el proceso supresión de puestos</t>
  </si>
  <si>
    <t>(Varios elementos)</t>
  </si>
  <si>
    <t>Total PROGRAMA DE REFORMA INSTITUCIONAL DE LA GESTIÓN PÚBLICA</t>
  </si>
  <si>
    <t>Obligaciones de Ejercicios Anteriores por Egresos de Personal</t>
  </si>
  <si>
    <t>Adquisición de estanterias para adecuación de archivo pasivo SDH</t>
  </si>
  <si>
    <t>Adquisición de consumibles (toners y tambores)</t>
  </si>
  <si>
    <t>GASTOS EN PERSONAL PARA INVERSIÓN</t>
  </si>
  <si>
    <t>BIENES Y SERVICIOS PARA INVERSIÓN</t>
  </si>
  <si>
    <t>OBRAS PÚBLICAS</t>
  </si>
  <si>
    <t>BIENES DE LARGA DURACIÓN</t>
  </si>
  <si>
    <t>OTROS EGRESOS CORRIENTES</t>
  </si>
  <si>
    <t>TRANSFERENCIAS O DONACIONES CORRIENTES</t>
  </si>
  <si>
    <t>OTROS EGRESOS DE INVERSIÓN</t>
  </si>
  <si>
    <t>TRANSFERENCIAS O DONACIONES PARA INVERSIÓN</t>
  </si>
  <si>
    <t>NOMBRE</t>
  </si>
  <si>
    <t>cód grupo- descripción</t>
  </si>
  <si>
    <t>77   OTROS EGRESOS DE INVERSIÓN</t>
  </si>
  <si>
    <t>78   TRANSFERENCIAS O DONACIONES PARA INVERSIÓN</t>
  </si>
  <si>
    <t>530807 Materiales de Impresion- Fotografia- Reproduccion y Publicaciones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</si>
</sst>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.00"/>
    <numFmt numFmtId="173" formatCode="0000"/>
    <numFmt numFmtId="174" formatCode="_ * #,##0.0_ ;_ * \-#,##0.0_ ;_ * &quot;-&quot;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sz val="12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ury Gothic"/>
      <family val="2"/>
    </font>
    <font>
      <b/>
      <sz val="20"/>
      <color indexed="8"/>
      <name val="Century Gothic"/>
      <family val="2"/>
    </font>
    <font>
      <sz val="12"/>
      <color indexed="8"/>
      <name val="Century Gothic"/>
      <family val="2"/>
    </font>
    <font>
      <b/>
      <sz val="18"/>
      <color indexed="8"/>
      <name val="Century Gothic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  <font>
      <b/>
      <sz val="18"/>
      <color theme="1"/>
      <name val="Century Gothic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172" fontId="44" fillId="0" borderId="0" xfId="51" applyNumberFormat="1" applyFont="1" applyFill="1" applyAlignment="1">
      <alignment vertical="center"/>
    </xf>
    <xf numFmtId="0" fontId="44" fillId="33" borderId="0" xfId="0" applyFont="1" applyFill="1" applyAlignment="1">
      <alignment vertical="center"/>
    </xf>
    <xf numFmtId="2" fontId="44" fillId="33" borderId="0" xfId="0" applyNumberFormat="1" applyFont="1" applyFill="1" applyAlignment="1">
      <alignment horizontal="center" vertical="center"/>
    </xf>
    <xf numFmtId="1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172" fontId="2" fillId="33" borderId="0" xfId="0" applyNumberFormat="1" applyFont="1" applyFill="1" applyAlignment="1">
      <alignment vertical="center"/>
    </xf>
    <xf numFmtId="43" fontId="2" fillId="33" borderId="0" xfId="48" applyFont="1" applyFill="1" applyAlignment="1">
      <alignment vertical="center"/>
    </xf>
    <xf numFmtId="10" fontId="44" fillId="0" borderId="0" xfId="54" applyNumberFormat="1" applyFont="1" applyAlignment="1">
      <alignment vertical="center"/>
    </xf>
    <xf numFmtId="43" fontId="44" fillId="33" borderId="0" xfId="0" applyNumberFormat="1" applyFont="1" applyFill="1" applyAlignment="1">
      <alignment vertical="center"/>
    </xf>
    <xf numFmtId="43" fontId="44" fillId="33" borderId="0" xfId="0" applyNumberFormat="1" applyFont="1" applyFill="1" applyAlignment="1">
      <alignment horizontal="center" vertical="center" wrapText="1"/>
    </xf>
    <xf numFmtId="43" fontId="44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Border="1" applyAlignment="1">
      <alignment vertical="center"/>
    </xf>
    <xf numFmtId="10" fontId="44" fillId="0" borderId="0" xfId="54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2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72" fontId="44" fillId="0" borderId="0" xfId="0" applyNumberFormat="1" applyFont="1" applyFill="1" applyAlignment="1">
      <alignment vertical="center"/>
    </xf>
    <xf numFmtId="2" fontId="45" fillId="0" borderId="0" xfId="0" applyNumberFormat="1" applyFont="1" applyFill="1" applyAlignment="1">
      <alignment horizontal="center" vertical="center"/>
    </xf>
    <xf numFmtId="1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172" fontId="44" fillId="16" borderId="10" xfId="0" applyNumberFormat="1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>
      <alignment horizontal="center" vertical="center" wrapText="1"/>
    </xf>
    <xf numFmtId="0" fontId="44" fillId="16" borderId="10" xfId="0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vertical="center"/>
    </xf>
    <xf numFmtId="172" fontId="2" fillId="5" borderId="10" xfId="0" applyNumberFormat="1" applyFont="1" applyFill="1" applyBorder="1" applyAlignment="1">
      <alignment horizontal="center" vertical="center" wrapText="1"/>
    </xf>
    <xf numFmtId="172" fontId="2" fillId="5" borderId="10" xfId="0" applyNumberFormat="1" applyFont="1" applyFill="1" applyBorder="1" applyAlignment="1">
      <alignment horizontal="center" vertical="center"/>
    </xf>
    <xf numFmtId="172" fontId="2" fillId="7" borderId="10" xfId="0" applyNumberFormat="1" applyFont="1" applyFill="1" applyBorder="1" applyAlignment="1">
      <alignment horizontal="center" vertical="center"/>
    </xf>
    <xf numFmtId="43" fontId="2" fillId="35" borderId="10" xfId="48" applyFont="1" applyFill="1" applyBorder="1" applyAlignment="1">
      <alignment horizontal="center" vertical="center" wrapText="1"/>
    </xf>
    <xf numFmtId="10" fontId="44" fillId="0" borderId="10" xfId="54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172" fontId="46" fillId="0" borderId="13" xfId="51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vertical="center" wrapText="1"/>
    </xf>
    <xf numFmtId="44" fontId="46" fillId="2" borderId="12" xfId="51" applyFont="1" applyFill="1" applyBorder="1" applyAlignment="1" applyProtection="1">
      <alignment vertical="center"/>
      <protection/>
    </xf>
    <xf numFmtId="44" fontId="46" fillId="2" borderId="10" xfId="51" applyFont="1" applyFill="1" applyBorder="1" applyAlignment="1" applyProtection="1">
      <alignment vertical="center"/>
      <protection/>
    </xf>
    <xf numFmtId="44" fontId="46" fillId="5" borderId="10" xfId="51" applyFont="1" applyFill="1" applyBorder="1" applyAlignment="1" applyProtection="1">
      <alignment vertical="center"/>
      <protection/>
    </xf>
    <xf numFmtId="44" fontId="46" fillId="7" borderId="10" xfId="51" applyFont="1" applyFill="1" applyBorder="1" applyAlignment="1" applyProtection="1">
      <alignment vertical="center"/>
      <protection/>
    </xf>
    <xf numFmtId="0" fontId="46" fillId="0" borderId="0" xfId="0" applyFont="1" applyFill="1" applyAlignment="1">
      <alignment vertical="center"/>
    </xf>
    <xf numFmtId="44" fontId="46" fillId="2" borderId="10" xfId="51" applyFont="1" applyFill="1" applyBorder="1" applyAlignment="1">
      <alignment vertical="center"/>
    </xf>
    <xf numFmtId="44" fontId="46" fillId="5" borderId="10" xfId="51" applyFont="1" applyFill="1" applyBorder="1" applyAlignment="1">
      <alignment vertical="center"/>
    </xf>
    <xf numFmtId="44" fontId="46" fillId="7" borderId="10" xfId="51" applyFont="1" applyFill="1" applyBorder="1" applyAlignment="1">
      <alignment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/>
    </xf>
    <xf numFmtId="44" fontId="4" fillId="2" borderId="10" xfId="51" applyFont="1" applyFill="1" applyBorder="1" applyAlignment="1">
      <alignment vertical="center" wrapText="1"/>
    </xf>
    <xf numFmtId="44" fontId="4" fillId="5" borderId="10" xfId="51" applyFont="1" applyFill="1" applyBorder="1" applyAlignment="1">
      <alignment vertical="center" wrapText="1"/>
    </xf>
    <xf numFmtId="44" fontId="4" fillId="7" borderId="10" xfId="51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72" fontId="46" fillId="0" borderId="0" xfId="51" applyNumberFormat="1" applyFont="1" applyFill="1" applyAlignment="1">
      <alignment vertical="center"/>
    </xf>
    <xf numFmtId="2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0" fontId="46" fillId="0" borderId="0" xfId="54" applyNumberFormat="1" applyFont="1" applyAlignment="1">
      <alignment vertical="center"/>
    </xf>
    <xf numFmtId="172" fontId="44" fillId="0" borderId="10" xfId="51" applyNumberFormat="1" applyFont="1" applyFill="1" applyBorder="1" applyAlignment="1">
      <alignment horizontal="center" vertical="center" wrapText="1"/>
    </xf>
    <xf numFmtId="172" fontId="44" fillId="2" borderId="10" xfId="51" applyNumberFormat="1" applyFont="1" applyFill="1" applyBorder="1" applyAlignment="1">
      <alignment horizontal="center" vertical="center" wrapText="1"/>
    </xf>
    <xf numFmtId="172" fontId="44" fillId="5" borderId="10" xfId="51" applyNumberFormat="1" applyFont="1" applyFill="1" applyBorder="1" applyAlignment="1">
      <alignment horizontal="center" vertical="center" wrapText="1"/>
    </xf>
    <xf numFmtId="172" fontId="44" fillId="7" borderId="10" xfId="51" applyNumberFormat="1" applyFont="1" applyFill="1" applyBorder="1" applyAlignment="1">
      <alignment horizontal="center" vertical="center" wrapText="1"/>
    </xf>
    <xf numFmtId="172" fontId="44" fillId="35" borderId="10" xfId="51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0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vertical="center" wrapText="1"/>
    </xf>
    <xf numFmtId="1" fontId="46" fillId="0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44" fontId="46" fillId="0" borderId="0" xfId="54" applyNumberFormat="1" applyFont="1" applyAlignment="1">
      <alignment vertical="center"/>
    </xf>
    <xf numFmtId="172" fontId="46" fillId="0" borderId="0" xfId="0" applyNumberFormat="1" applyFont="1" applyFill="1" applyAlignment="1">
      <alignment vertical="center"/>
    </xf>
    <xf numFmtId="10" fontId="46" fillId="0" borderId="0" xfId="54" applyNumberFormat="1" applyFont="1" applyFill="1" applyAlignment="1">
      <alignment vertical="center"/>
    </xf>
    <xf numFmtId="10" fontId="46" fillId="0" borderId="0" xfId="51" applyNumberFormat="1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72" fontId="46" fillId="33" borderId="10" xfId="51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173" fontId="46" fillId="33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vertical="center" wrapText="1"/>
    </xf>
    <xf numFmtId="44" fontId="46" fillId="36" borderId="10" xfId="51" applyFont="1" applyFill="1" applyBorder="1" applyAlignment="1" applyProtection="1">
      <alignment vertical="center"/>
      <protection/>
    </xf>
    <xf numFmtId="44" fontId="46" fillId="35" borderId="10" xfId="51" applyFont="1" applyFill="1" applyBorder="1" applyAlignment="1">
      <alignment vertical="center" wrapText="1"/>
    </xf>
    <xf numFmtId="44" fontId="46" fillId="0" borderId="10" xfId="54" applyNumberFormat="1" applyFont="1" applyBorder="1" applyAlignment="1">
      <alignment vertical="center"/>
    </xf>
    <xf numFmtId="49" fontId="46" fillId="33" borderId="10" xfId="0" applyNumberFormat="1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172" fontId="46" fillId="0" borderId="10" xfId="51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6" fillId="36" borderId="10" xfId="51" applyFont="1" applyFill="1" applyBorder="1" applyAlignment="1">
      <alignment vertical="center"/>
    </xf>
    <xf numFmtId="172" fontId="44" fillId="0" borderId="0" xfId="5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23" xfId="0" applyNumberFormat="1" applyBorder="1" applyAlignment="1">
      <alignment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17" xfId="0" applyBorder="1" applyAlignment="1">
      <alignment wrapText="1"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3" xfId="0" applyNumberFormat="1" applyBorder="1" applyAlignment="1">
      <alignment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171" fontId="0" fillId="34" borderId="21" xfId="0" applyNumberFormat="1" applyFill="1" applyBorder="1" applyAlignment="1">
      <alignment/>
    </xf>
    <xf numFmtId="171" fontId="43" fillId="0" borderId="23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24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9" xfId="0" applyNumberFormat="1" applyBorder="1" applyAlignment="1">
      <alignment/>
    </xf>
    <xf numFmtId="171" fontId="0" fillId="0" borderId="25" xfId="0" applyNumberFormat="1" applyBorder="1" applyAlignment="1">
      <alignment/>
    </xf>
    <xf numFmtId="172" fontId="46" fillId="0" borderId="10" xfId="51" applyNumberFormat="1" applyFont="1" applyFill="1" applyBorder="1" applyAlignment="1">
      <alignment horizontal="center" vertical="center" wrapText="1"/>
    </xf>
    <xf numFmtId="172" fontId="46" fillId="36" borderId="10" xfId="51" applyNumberFormat="1" applyFont="1" applyFill="1" applyBorder="1" applyAlignment="1" applyProtection="1">
      <alignment vertical="center"/>
      <protection/>
    </xf>
    <xf numFmtId="43" fontId="46" fillId="33" borderId="0" xfId="46" applyFont="1" applyFill="1" applyBorder="1" applyAlignment="1">
      <alignment vertical="center" wrapText="1"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2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alignment wrapText="1" readingOrder="0"/>
      <border/>
    </dxf>
    <dxf>
      <fill>
        <patternFill patternType="solid">
          <bgColor rgb="FFFFFF00"/>
        </patternFill>
      </fill>
      <border/>
    </dxf>
    <dxf>
      <font>
        <b/>
      </font>
      <border/>
    </dxf>
    <dxf>
      <numFmt numFmtId="171" formatCode="_ * #,##0.00_ ;_ * \-#,##0.00_ ;_ * &quot;-&quot;??_ ;_ @_ "/>
      <border/>
    </dxf>
    <dxf>
      <numFmt numFmtId="43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1085850</xdr:colOff>
      <xdr:row>0</xdr:row>
      <xdr:rowOff>95250</xdr:rowOff>
    </xdr:from>
    <xdr:to>
      <xdr:col>21</xdr:col>
      <xdr:colOff>2343150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95250"/>
          <a:ext cx="107346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AK226" sheet="POA-PAI"/>
  </cacheSource>
  <cacheFields count="39">
    <cacheField name="c?d prog-?tem">
      <sharedItems containsMixedTypes="0"/>
    </cacheField>
    <cacheField name="UNIDAD">
      <sharedItems containsMixedTypes="0" count="2">
        <s v="Adjetivas"/>
        <s v="Sustantivas"/>
      </sharedItems>
    </cacheField>
    <cacheField name="TIPO DE GASTO ">
      <sharedItems containsMixedTypes="0" count="2">
        <s v="CORRIENTE "/>
        <s v="INVERSIÓN"/>
      </sharedItems>
    </cacheField>
    <cacheField name="PROYECTO">
      <sharedItems containsMixedTypes="0"/>
    </cacheField>
    <cacheField name="COORDINACI?N / SUBSECRETARIA">
      <sharedItems containsMixedTypes="0" count="7">
        <s v="Coordinación General Administrativa Financiera "/>
        <s v="Dirección de Comunicación Social"/>
        <s v="Dirección de Asesoría Jurídica"/>
        <s v="Dirección de Tecnologías de la Información y Comunicaciones"/>
        <s v="Subsecretaría de Derechos Humanos"/>
        <s v="Subsecretaría de Nacionalidades Pueblos y Movimientos Sociales"/>
        <s v="Subsecretaría de Prevención y Erradicación de la Violencia contra Mujeres, Niñas, Niños y Adolescentes "/>
      </sharedItems>
    </cacheField>
    <cacheField name="DIRECCI?N">
      <sharedItems containsMixedTypes="0" count="11">
        <s v="Dirección Administrativa "/>
        <s v="Dirección de Administración de Talento Humano"/>
        <s v="Dirección de Comunicación Social "/>
        <s v="Dirección de Asesoría Jurídica"/>
        <s v="Dirección de Tecnologías de la Información y Comunicaciones"/>
        <s v="Dirección de Protección, Reparación Integral y Autoridad Central"/>
        <s v="Dirección de Monitoreo y Seguimiento de Protección a Pueblos Indígenas en Aislamiento Voluntario"/>
        <s v="Dirección de Registro de Nacionalidades, Pueblos y Organizaciones Sociales"/>
        <s v="Dirección de Política Pública de Nacionalidades, Pueblos y Organizaciones Religiosas y Participación Ciudadana"/>
        <s v="Dirección de Atención, Protección Especial y Reparación a Víctimas de Violencia, Explotación, Trata, Tráfico y otros grupos de Atención Prioritaria"/>
        <s v="Dirección del Sistema Nacional de Erradicación, Prevención y Transformación de la Cultura de Violencia y Monitoreo"/>
      </sharedItems>
    </cacheField>
    <cacheField name="Actividades 2020">
      <sharedItems containsMixedTypes="0" count="121">
        <s v="Mantener en adecuado funcionamiento el parque automotor de la SDH"/>
        <s v="Adquisición de materiales de aseo"/>
        <s v="Adquisición de sellos institucionales"/>
        <s v="Adquisición de suministros y materiales necesarios para el optimo funcionamiento de las actividades de la SDH"/>
        <s v="Brindar servicios de Seguridad y Vigilancia"/>
        <s v="Facilitar la movilización a nivel nacional"/>
        <s v="Provisión de movilización en aérea internacional"/>
        <s v="Provisión de movilización en aérea nacional"/>
        <s v="Provisión de Viáticos y Subsistencias"/>
        <s v="Servicio de Arrendamiento para Coordinaciones Zonales"/>
        <s v="Servicio de aseguramiento de bienes institucionales"/>
        <s v="Servicio de Correos"/>
        <s v="Servicios Básicos"/>
        <s v="Suministrar agua para consumo interno"/>
        <s v="Telecomunicaciones"/>
        <s v="Provisión de movilización aérea nacional"/>
        <s v="Mantenimiento de Mobiliario de Oficina"/>
        <s v="Mantenimiento de equipos"/>
        <s v="Arrendamiento de equipos"/>
        <s v="Renovación Licencias"/>
        <s v="Gastos para procesos de desratización de PC y Casona"/>
        <s v="Mantenimiento preventivo y correctivo infraestructura SDH a nivel nacional"/>
        <s v="Confección de cartucheras recicladas a partir de lonas publicitarias en desuso, que se entregarán las víctimas de violencia, que serán confeccionadas con las personas con beneficios penitenciarios con cambio de régimen (preliberados)"/>
        <s v="Servicios notariales a nivel nacional"/>
        <s v="Contar con presupuesto para gastos menores"/>
        <s v="Adquisiciones materiales de protección y desinfección."/>
        <s v="Adquisiciones por emergencia sanitaria de COVID-19"/>
        <s v="Arrendamiento Ozonificador de aire"/>
        <s v="Servicio de desinfección de oficinas de la SDH"/>
        <s v="Servicio de Arrendamiento y Alicuotas"/>
        <s v="Contar con presupuesto para gastos menores que se atienden desde la Dirección Administrativa"/>
        <s v="Adquisición de ropa de trabajo"/>
        <s v="Emergencia en las instalaciones de la Estación EMZZIT"/>
        <s v="Adquisición artículos de menaje de uso diario"/>
        <s v="Facilitar parqueaderos para vehìculos a nivel nacional"/>
        <s v="Suministros, materiales y herramientas para mantenimiento de las instalaciones de la SDH"/>
        <s v="PAGO DE ARRIENDOS GENERADOS POR EL EX MJDHC"/>
        <s v="CONTRATACIÓN DE POLIZA DE FIDELIDAD"/>
        <s v="MANTENER AL DIA LAS NECESIDADES DE LOS SERVIDORES INSTITUCIONALES DE LA SDH"/>
        <s v="Contratación de servicio de Monitoreo digital de noticias "/>
        <s v="Bases de datos jurídicos"/>
        <s v="Contratar el servicio anual de Internet, enlace de Datos y correo electrónico"/>
        <s v="Estudio y Re Diseño de la Infraestructura de Red del Data Center del MJDHC para la Interconexión del Nuevo Edificio con los Servicios No Migrados"/>
        <s v="Mantener actualizadas las licencias para la plataforma antivirus institucional"/>
        <s v="Mantener funcionales los equipos tecnológicos"/>
        <s v="Servicio de cloud computing con máquinas virtuales"/>
        <s v="Precautelar la seguridad de los equipos informáticos"/>
        <s v="Servicio de Repotenciación, Mantenimiento y Configuración de Switchs de Acceso de la Red de Datos del Ministerio de Justicia, Derechos y Cultos"/>
        <s v="Cumplir con reparación material a víctimas"/>
        <s v="Servicio de monitoreo a través de un set de imágenes satelitales que será determinado por el equipo técnico de la DPPIAV, para estudio de acercamientos, análisis de posibles desbroces y tala, presiones y amenazas hacia PIAV"/>
        <s v="Adquisición de aceite de ligar para los distintos patrullajes dentro de la ZITT  y el área de influencia "/>
        <s v="Recarga de servicio para teléfonos satelitales para los patrullajes de los técnicos dentro de la ZITT"/>
        <s v="Contratación del servicio de internet satelital para la EMZITT"/>
        <s v="Adquisición de kit de filtros de purificadores de agua para el consumo del personal de la Estación de Monitoreo de la Zona Intangible Tagaeri Taromenane Ubicada en Shiripuno"/>
        <s v="Mantener en adecuado funcionamiento las canoas de la EMZITT"/>
        <s v="Mantener en adecuado funcionamiento los motores fuera de borda de la EMZITT"/>
        <s v="Desratización y fumigación integral para el control de plagas dentro de la estación de monitoreo de la ZITT"/>
        <s v="Servicio de desratización y fumigación integral para el control de plagas dentro de la estación de monitoreo de la zona intangible Tagaeri Taromenane ubicada en Shiripuno "/>
        <s v="Contratación de horas de sobrevuelos para la identificación de posibles desbroces, chacras, actividades ilícitas dentro de la ZITT y su área de influencia"/>
        <s v="Adquisición de plataforma web y móvil para registro, manejo y transferencia de información para generación de productos técnicos y geográficos"/>
        <s v="Por determinar"/>
        <s v=" Implementación del sistema digitalizado para la automatización de la atención a los usuarios"/>
        <s v=" Difusión de requisitos y procesos de la Dirección de Registro de Nacionalidades, Pueblos y Organizaciones Religiosas"/>
        <s v="Un Sistema elaborado para recopilar y dar seguimiento a la  información sobre política pública para las nacionalidades y pueblos  y un proyecto para la implementación de este sistema"/>
        <s v="Elaboración  de Publicaciones para la  promoción, reflexión y debate sobre el Estado Plurinacional e Intercultural, políticas públicas y derechos de nacionalidades, pueblos y organizaciones religiosas"/>
        <s v="Monitoreos ciudadanos realizados en los bloques 31 y 43 dentro del parque Nacional Yasuní"/>
        <s v="Elaboración de información especializada para garantizar procesos de para la atención integral y especializada a víctimas de violencia de género, que contemple y defina la articulación de los servicios, considerando la especificidad de la atención de los "/>
        <s v="Servicios de atención a víctimas de violencia de género"/>
        <s v="Elaborar investigaciones empíricas sobre acceso efectivo a la justicia enfocado en víctimas de violencia sexual y grupos vulnerables, que sirvan de insumo para la construcción de la política pública de la SDH, en la materia"/>
        <s v="Ejecutar el Plan nacional y proyectos de prevención y transformación de la cultura de violencia contra MNNA "/>
        <s v="EVENTOS, PROMOCION"/>
        <s v="Fortalecer los espacios lúdicos de los SPI"/>
        <s v="Generar Material Educomunicacional para los SPI y Coordinaciones Zonales"/>
        <s v="Décimo tercer sueldo"/>
        <s v="Décimo cuarto sueldo "/>
        <s v="Servicios Personales por Contrato"/>
        <s v="Aporte Patronal"/>
        <s v="Fondo de Reserva"/>
        <s v="Difusión  y socialización de  los conocimientos y saberes de las Nacionalidade y Pueblos  en el idioma Kichwa y Shuar  "/>
        <s v="Difusión  y socialización de  los instructivos de   Producción, locución, programación, manejo técnico y contenidos interculturales y de género  en el idioma Kichwa y Shuar."/>
        <s v="Conformación de la red de medios comunitarios  a nivel nacional; para socializar la normativa legal, manejo técnico de equipos , producción ,programación radial y formatos radiofónicos  y  socializar la propuesta de estrategia de la sostenibilidad de la r"/>
        <s v="Encuentros de intercambio de experiencias  sobre los medios comunicarias para lograr la sostenibilidad, y evento para la entrega de frecuencias para las 13 nacionalidades en coordinación con ARCOTEL."/>
        <s v="Contratación de un profesional para la elaboración e implementación de instructivo de Producción, locución y programación radial, para el fortalecimiento de la red de medios y radios comunitarias."/>
        <s v="Contratación de un profesional para la elaboración e implementación de instructivo de Manejo Técnico de las Radios Comunitarias, para el fortalecimiento de la red de medios y radios comunitarias."/>
        <s v="Contratación de un profesional para la elaboración e implementación de instructivo de  contenido intercultural y de género, para el fortalecimiento de la red de medios y radios comunitarias."/>
        <s v="Contratación de un profesional tecnico especializado en telecomunicaciones para la valoración de los bienes de las 14 radios comunitarias de Nacionalidades."/>
        <s v="Seguimiento, monitoreo, asesoría, a los medios comunitarios en territorio de pueblos y nacionalidades."/>
        <s v="Mantenimiento preventivo  de los equipos de las  radios comunitarias de pueblos y nacionalidades."/>
        <s v="Estudios técnicos para adjudicación de frecuencias para la segunda etapa (organizaciones de pueblos indígenas, afroecuatorianos y montubios)"/>
        <s v="Elaboración e implementación de módulos de capacitación de: Producción radial; modelos de gestión y sostenibilidad; sociedad plurinacional e intercultural, - conocimientos y saberes de nacionalidades y pueblos en el marco de los derechos humanos, (en idio"/>
        <s v="Propuesta de modelo de gestión, reglamentación, para conformar la red y estrategias de funcionamiento de la red de medios comunitarios."/>
        <s v="Adquisición de dispositivos tecnológicos mediante mecanismo de subasta inversa para fortalecer los proyectos de la Secretaría de Derechos de Humanos"/>
        <s v="Difusión de información a través de los medios comunitarios pertenecientes a las Nacionalidades, de las políticas públicas de derechos humanos, en sus propios idiomas, para el fortalecimiento y sostenibilidad de los medios de comunicación "/>
        <s v="Mantenimiento preventivo y correctivo de los equipos de las  radios comunitarias de pueblos y nacionalidades."/>
        <s v="Adquisición de impresoras mediante mecanismo de catálogo electrónico para fortalecer los proyectos de la Secretaría de Derechos de Humanos"/>
        <s v="Gastos notariales, del contrato modificatorio y renovación de comodato entre la Corporación Nacional de Telecomunicaciones CNT EP y la Secretaría de Derechos Humanos, de un lote de terreno ubicado en el cerro Calvario Provincia de Pastaza en en beneficio "/>
        <s v="Decimotercer Sueldo"/>
        <s v="Decimocuarto Sueldo"/>
        <s v="SERVICIO DE CLOUD COMPUTING CON MÁQUINAS VIRTUALES Y ENLACE DE INTERNET"/>
        <s v="IMPRESION INFORMACION DE SISTEMA SUIOS"/>
        <s v="DIGITALIZACIÓN DE LA INFORMACIÓN DE DATOS PÚBLICOS"/>
        <s v="ADQUISICION DE BIENES Y EQUIPOS INFORMÁTICOS"/>
        <s v="ADQUISICION  DE EQUIPOS INFORMÁTICOS"/>
        <s v="CONVENIO DE PAGO DEL SERVICIO DE CLOUD COMPUTING CON MÁQUINA VIRTUALES Y ENLACE DE INTERNET CNT - SUIOS"/>
        <s v="RENOVACIÓN DEL CERTIFICADO SSL Y DOMINIO WEB PARA EL SISTEMA UNIFICADO DE REGISTRO DE INFORMACIÓN DE ORGANIZACIONES SOCIALES SUIOS"/>
        <s v="ADQUISICION DE ACCESORIOS INFORMATICOS"/>
        <s v="AUTOMATIZACION  DE ACTOS ADMINISTRATIVOS DE LAS ORGANIZACIONES SOCIALES Y ASISTENCIA TECNICA"/>
        <s v="MANTENIMIENTO Y REPARACION DE ALMACENAMIENTO Y SERVIDORES"/>
        <s v="PD"/>
        <s v="Difundir el trabajo realizado por el PMC basado en los distintos monitoreos realizados por los técnicos de campo ( Publicaciones trabajo de socialización)"/>
        <s v="Talleres de socialización hacia poblados indígenas y campesinos ( Talleres de socialización)"/>
        <s v="Adquisición de equipo de supervivencia para técnicos que laboran dentro de la Zona Intangible Tagaeri Taromenane y su área de influencia en la Amazonía ecuatoriana "/>
        <s v="Adecuar la infraestructura de la Estación de Investigación y Monitoreo de la Zona Intangible Tagaeri Taromenane (EMZITT) ubicada en Shiripuno"/>
        <s v="Equipar la Estación de Monitoreo de la Zona Intangible Tagaeri Taromenane para la garantía de la protección de pueblos indígenas en aislamiento y de la naturaleza."/>
        <s v="Equipar la Estación de Monitoreo de la Zona Intangible Tagaeri Taromenane para la garantía de la protección de pueblos indígenas en aislamiento y de la naturaleza con la adquisición de motores fuera de borda y canoas."/>
        <s v="Equipar la Estación de Monitoreo de la Zona Intangible Tagaeri Taromenane para la garantía de la protección de pueblos indígenas en aislamiento y de la naturaleza"/>
        <s v="Territorialización del Plan Nacional para prevenir y erradicar la Violencia contra las mujeres"/>
        <s v="Diseño del Marco Conceptual, herramientas tecnológicas para implementación del Observatorio Nacional de Violencia ONV"/>
        <s v="Implementación del Sistema Integral de la Subsecretaría de Prevención y Erradicación de la Violencia"/>
        <s v="Subrogacion"/>
        <s v="Compensacion por Vacaciones no Gozadas por Cesacion de Funciones "/>
      </sharedItems>
    </cacheField>
    <cacheField name="Bienes o servicios a contratar">
      <sharedItems containsMixedTypes="0"/>
    </cacheField>
    <cacheField name="CODIFICADO AL 15-12-2020">
      <sharedItems containsSemiMixedTypes="0" containsString="0" containsMixedTypes="0" containsNumber="1"/>
    </cacheField>
    <cacheField name="PRESUPUESTO FINANCIADO 2021">
      <sharedItems containsSemiMixedTypes="0" containsString="0" containsMixedTypes="0" containsNumber="1"/>
    </cacheField>
    <cacheField name="DEFICIT/SUPERAVIT">
      <sharedItems containsSemiMixedTypes="0" containsString="0" containsMixedTypes="0" containsNumber="1"/>
    </cacheField>
    <cacheField name="DEVENGADO">
      <sharedItems containsSemiMixedTypes="0" containsString="0" containsMixedTypes="0" containsNumber="1"/>
    </cacheField>
    <cacheField name="NUEVO / ARRASTRE">
      <sharedItems containsMixedTypes="0"/>
    </cacheField>
    <cacheField name="Geo">
      <sharedItems containsSemiMixedTypes="0" containsString="0" containsMixedTypes="0" containsNumber="1" containsInteger="1"/>
    </cacheField>
    <cacheField name="Prog">
      <sharedItems containsSemiMixedTypes="0" containsString="0" containsMixedTypes="0" containsNumber="1" containsInteger="1"/>
    </cacheField>
    <cacheField name="Proy">
      <sharedItems containsMixedTypes="1" containsNumber="1" containsInteger="1"/>
    </cacheField>
    <cacheField name="Fte">
      <sharedItems containsMixedTypes="0"/>
    </cacheField>
    <cacheField name="Org">
      <sharedItems containsMixedTypes="0"/>
    </cacheField>
    <cacheField name="Corr">
      <sharedItems containsMixedTypes="0"/>
    </cacheField>
    <cacheField name="Actividad">
      <sharedItems containsMixedTypes="0"/>
    </cacheField>
    <cacheField name="ITEM">
      <sharedItems containsSemiMixedTypes="0" containsString="0" containsMixedTypes="0" containsNumber="1" containsInteger="1"/>
    </cacheField>
    <cacheField name="c?d item- descripci?n">
      <sharedItems containsMixedTypes="0" count="78">
        <s v="530803 Combustibles y Lubricantes"/>
        <s v="530105 Telecomunicaciones"/>
        <s v="530805 Materiales de Aseo"/>
        <s v="530804 Materiales de Oficina"/>
        <s v="530208 Servicio de Seguridad y Vigilancia"/>
        <s v="570102 Tasas Generales- Impuestos- Contribuciones- Permisos- Licencias y Patentes"/>
        <s v="530405 Vehiculos (Instalacion- Mantenimiento y Reparaciones)"/>
        <s v="530302 Pasajes al Exterior"/>
        <s v="530301 Pasajes al Interior"/>
        <s v="530304 Viaticos y Subsistencias en el Exterior"/>
        <s v="530303 Viaticos y Subsistencias en el Interior"/>
        <s v="530502 Edificios- Locales y Residencias- Parqueaderos- Casilleros Judiciales y Bancarios (Arrendamientos)"/>
        <s v="570201 Seguros"/>
        <s v="530106 Servicio de Correo"/>
        <s v="530101 Agua Potable"/>
        <s v="530104 Energia Electrica"/>
        <s v="530801 Alimentos y Bebidas"/>
        <s v="530403 Mobiliarios (Instalacion- Mantenimiento y Reparaciones)"/>
        <s v="530404 Maquinarias y Equipos (Instalacion- Mantenimiento y Reparaciones)"/>
        <s v="531404 Maquinarias y Equipos (Bienes Muebles no Depreciables)"/>
        <s v="530504 Maquinarias y Equipos (Arrendamientos)"/>
        <s v="530702 Arrendamiento y Licencias de Uso de Paquetes Informaticos"/>
        <s v="530209 Servicio de Aseo -Lavado-Vestimenta de Trabajo- Fumigacion -Desinfeccion y Limpieza de las Instalaciones del Sector Publico"/>
        <s v="530402 Edificios- Locales- Residencias y Cableado Estructurado (Mantenimiento - Reparaciones e Instalaciones)"/>
        <s v="530244 Servicio de Confeccion de Menaje de Hogar y / o Prendas de Proteccion "/>
        <s v="570206 Costas Judiciales Tramites Notariales-y Legalizacion de Documentos Arreglos Extrajudiciales"/>
        <s v="530811 Insumos- Bienes- Materiales y Suministros para la Construccion- Electricos- Plomeria- Carpinteria- Senalizacion Vial- Navegacion y Contra Incendios "/>
        <s v="530812 Materiales Didacticos"/>
        <s v="530826 Dispositivos Medicos de Uso General"/>
        <s v="530821 Gastos para Situaciones de Emergencia"/>
        <s v="530802 Vestuario- Lenceria- Prendas de Proteccion- y- Accesorios para Uniformes Militares y Policiales- y- Carpas "/>
        <s v="530820 Menaje de Cocina-de Hogar-Accesorios Descartables y Accesorios de Oficina"/>
        <s v="531403 Mobiliarios (Bienes Muebles no Depreciables)"/>
        <s v="531411 Partes y Repuestos"/>
        <s v="530813 Repuestos y Accesorios"/>
        <s v="531406 Herramientas (Bienes Muebles no Depreciables)"/>
        <s v="570216 Obligaciones con el IESS por Responsabilidad Patronal"/>
        <s v="570217 Obligaciones con el  IESS por Coactivas Interpuestas por el  IESS"/>
        <s v="570218 Intereses por Mora Patronal al IESS"/>
        <s v="530241 Servicios de Monitoreo de la Informacion en -Television - Radio- Prensa - Medios On Line y Otros"/>
        <s v="530704 Mantenimiento y Reparacion de Equipos y Sistemas Informaticos"/>
        <s v="580205 Indemnizaciones por Afectaciones a los Derechos Humanos"/>
        <s v="530201 Transporte de Personal"/>
        <s v="530606 Honorarios por Contratos Civiles de Servicios"/>
        <s v="530204 Edicion - Impresion - Reproduccion -Publicaciones Suscripciones - Fotocopiado - Traduccion - Empastado - Enmarcacion - Serigrafia - Fotografia - Carnetizacion - Filmacion e Imagenes Satelitales"/>
        <s v="530307 Gastos para la Atencion a Delegados Extranjeros y Nacionales Deportistas- Entrenadores y Cuerpo Tecnico que Representen al Pais"/>
        <s v="580204 Al Sector Privado no Financiero"/>
        <s v="530249 Eventos Públicos Promocionales"/>
        <s v="710203 Decimotercer Sueldo"/>
        <s v="710204 Decimocuarto Sueldo"/>
        <s v="710510 Servicios Personales por Contrato"/>
        <s v="710601 Aporte Patronal"/>
        <s v="710602 Fondo de Reserva"/>
        <s v="730204 Edicion-Impresion-Reproduccion-Publicaciones-Suscripciones-Fotocopiado-Traduccion-Empastado-Enmarcacion-Serigrafia-Fotografia-Carnetizacion-Filmacion e Imagenes Satelitales"/>
        <s v="730205 Espectaculos Culturales y Sociales"/>
        <s v="730606 Honorarios por Contratos Civiles de Servicios"/>
        <s v="730301 Pasajes al Interior"/>
        <s v="730303 Viaticos y Subsistencias en el Interior"/>
        <s v="730404 Maquinarias Equipos y Redes (Instalacion-Mantenimiento y Reparaciones)"/>
        <s v="730601 Consultoria-Asesoria e Investigacion Especializada"/>
        <s v="840104 Maquinarias y Equipos (Bienes de Larga Duracion)"/>
        <s v="840107 Equipos-Sistemas y Paquetes Informaticos"/>
        <s v="730217 Servicios de Difusion e Informacion"/>
        <s v="770102 Tasas Generales-Impuestos-Contribuciones-Permisos-Licencias y Patentes"/>
        <s v="730105 Telecomunicaciones"/>
        <s v="730230 Digitalizacion de Informacion y Datos Publicos"/>
        <s v="730702 Arrendamiento y Licencias de Uso de Paquetes Informaticos"/>
        <s v="710707 Compensacion por Vacaciones no Gozadas por Cesacion de Funciones "/>
        <s v="730249 Eventos Públicos Promocionales"/>
        <s v="730802 Vestuario-Lenceria-Prendas de Proteccion-Accesorios para Uniformes Militares y Policiales - Carpas y Otros"/>
        <s v="731404 Maquinarias y Equipos (Bienes Muebles no Depreciables)"/>
        <s v="750501 En Obras de Infraestructura"/>
        <s v="840111 Partes y Repuestos"/>
        <s v="730613 Capacitación para la Ciudadanía en General"/>
        <s v="731407 Equipos-Sistemas y Paquetes Informaticos"/>
        <s v="990101 Obligaciones de Ejercicios Anteriores por Gastos de Personal"/>
        <s v="780204 Transferencias y Donaciones al Sector Privado no Financiero"/>
        <s v="710512 Subrogacion"/>
      </sharedItems>
    </cacheField>
    <cacheField name="grupo gasto">
      <sharedItems containsMixedTypes="0"/>
    </cacheField>
    <cacheField name="GRUPO">
      <sharedItems containsBlank="1" containsMixedTypes="0" count="25">
        <s v="53   BIENES Y SERVICIOS DE CONSUMO"/>
        <s v="57   OTROS GASTOS CORRIENTES"/>
        <s v="58   TRANSFERENCIAS Y DONACIONES CORRIENTES"/>
        <s v="71   GASTOS EN PERSONAL PARA INVERSIÓN"/>
        <s v="73   BIENES Y SERVICIOS PARA INVERSIÓN"/>
        <s v="84   BIENES DE LARGA DURACIÓN"/>
        <s v="77   OTROS GASTOS DE INVERSIÓN"/>
        <s v="75   OBRAS PÚBLICAS"/>
        <s v="99   OTROS PASIVOS"/>
        <s v="78   TRANSFERENCIAS Y DONACIONES PARA INVERSIÓN"/>
        <m/>
        <s v="78 INVERSIÓN"/>
        <s v="58 CORRIENTE "/>
        <s v="78 TRANSFERENCIAS Y DONACIONES PARA INVERSIÓN"/>
        <s v="84 INVERSIÓN"/>
        <s v="71 INVERSIÓN"/>
        <s v="99 INVERSIÓN"/>
        <s v="73 INVERSIÓN"/>
        <s v="75 INVERSIÓN"/>
        <s v="77 INVERSIÓN"/>
        <s v="53 CORRIENTE "/>
        <s v="58   TRANSFERENCIAS O DONACIONES CORRIENTES"/>
        <s v="57 CORRIENTE "/>
        <s v="57   OTROS EGRESOS CORRIENTES"/>
        <s v="73 BIENES Y SERVICIOS PARA INVERSIÓN"/>
      </sharedItems>
    </cacheField>
    <cacheField name="Descripci?n Item">
      <sharedItems containsMixedTypes="0"/>
    </cacheField>
    <cacheField name="ENERO">
      <sharedItems containsMixedTypes="1" containsNumber="1"/>
    </cacheField>
    <cacheField name="FEBRERO">
      <sharedItems containsMixedTypes="1" containsNumber="1"/>
    </cacheField>
    <cacheField name="MARZO ">
      <sharedItems containsMixedTypes="1" containsNumber="1"/>
    </cacheField>
    <cacheField name="ABRIL">
      <sharedItems containsMixedTypes="1" containsNumber="1"/>
    </cacheField>
    <cacheField name="MAYO">
      <sharedItems containsMixedTypes="1" containsNumber="1"/>
    </cacheField>
    <cacheField name="JUNIO">
      <sharedItems containsMixedTypes="1" containsNumber="1"/>
    </cacheField>
    <cacheField name="JULIO">
      <sharedItems containsMixedTypes="1" containsNumber="1"/>
    </cacheField>
    <cacheField name="AGOSTO">
      <sharedItems containsMixedTypes="1" containsNumber="1"/>
    </cacheField>
    <cacheField name="SEPTIEMBRE">
      <sharedItems containsMixedTypes="1" containsNumber="1"/>
    </cacheField>
    <cacheField name="OCTUBRE">
      <sharedItems containsMixedTypes="1" containsNumber="1"/>
    </cacheField>
    <cacheField name="NOVIEMBRE">
      <sharedItems containsMixedTypes="1" containsNumber="1"/>
    </cacheField>
    <cacheField name="DICIEMBRE">
      <sharedItems containsMixedTypes="1" containsNumber="1"/>
    </cacheField>
    <cacheField name="PRESUPUESTO REQUERIDO ">
      <sharedItems containsSemiMixedTypes="0" containsString="0" containsMixedTypes="0" containsNumber="1"/>
    </cacheField>
    <cacheField name="Comprobaci?n 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7:AJ226" sheet="POA-PAI"/>
  </cacheSource>
  <cacheFields count="35">
    <cacheField name="UNIDAD">
      <sharedItems containsMixedTypes="0"/>
    </cacheField>
    <cacheField name="TIPO DE GASTO ">
      <sharedItems containsMixedTypes="0" count="2">
        <s v="CORRIENTE "/>
        <s v="INVERSIÓN"/>
      </sharedItems>
    </cacheField>
    <cacheField name="PROYECTO">
      <sharedItems containsMixedTypes="0" count="8">
        <s v="SIN PROYECTO"/>
        <s v="CREACIÓN DE REDES DE MEDIOS COMUNITARIOS, PÚBLICOS Y PRIVADOS LOCALES "/>
        <s v="CREACIÓN IMPLEMENTACIÓN Y OPERACIÓN DEL SISTEMA UNIFICADO DE INFORMACIÓN DE ORGANIZACIONES SOCIALES SUIOS"/>
        <s v="IMPLEMENTACIÓN DE LA ESTACIÓN DE MONITOREO DE SHIRIPUNO"/>
        <s v="PROYECTO PARA LA PREVENCIÓN DE VIOLENCIA DE GÉNERO"/>
        <s v="PROGRAMA DE REFORMA INSTITUCIONAL DE LA GESTIÓN PÚBLICA"/>
        <s v="POR DETERMINAR"/>
        <s v="PD"/>
      </sharedItems>
    </cacheField>
    <cacheField name="COORDINACI?N / SUBSECRETARIA">
      <sharedItems containsMixedTypes="0" count="8">
        <s v="Coordinación General Administrativa Financiera "/>
        <s v="Dirección de Comunicación Social"/>
        <s v="Dirección de Asesoría Jurídica"/>
        <s v="Dirección de Tecnologías de la Información y Comunicaciones"/>
        <s v="Subsecretaría de Derechos Humanos"/>
        <s v="Subsecretaría de Nacionalidades Pueblos y Movimientos Sociales"/>
        <s v="Subsecretaría de Prevención y Erradicación de la Violencia contra Mujeres, Niñas, Niños y Adolescentes "/>
        <s v="PD"/>
      </sharedItems>
    </cacheField>
    <cacheField name="DIRECCI?N">
      <sharedItems containsMixedTypes="0"/>
    </cacheField>
    <cacheField name="Actividades 2020">
      <sharedItems containsMixedTypes="0"/>
    </cacheField>
    <cacheField name="Bienes o servicios a contratar">
      <sharedItems containsMixedTypes="0"/>
    </cacheField>
    <cacheField name="PRESUPUESTO FINANCIADO 2021">
      <sharedItems containsMixedTypes="1" containsNumber="1"/>
    </cacheField>
    <cacheField name="DEVENGADO">
      <sharedItems containsSemiMixedTypes="0" containsString="0" containsMixedTypes="0" containsNumber="1"/>
    </cacheField>
    <cacheField name="NUEVO / ARRASTRE">
      <sharedItems containsMixedTypes="0"/>
    </cacheField>
    <cacheField name="Geo">
      <sharedItems containsSemiMixedTypes="0" containsString="0" containsMixedTypes="0" containsNumber="1" containsInteger="1"/>
    </cacheField>
    <cacheField name="Prog">
      <sharedItems containsSemiMixedTypes="0" containsString="0" containsMixedTypes="0" containsNumber="1" containsInteger="1"/>
    </cacheField>
    <cacheField name="Proy">
      <sharedItems containsMixedTypes="1" containsNumber="1" containsInteger="1"/>
    </cacheField>
    <cacheField name="Fte">
      <sharedItems containsMixedTypes="0"/>
    </cacheField>
    <cacheField name="Org">
      <sharedItems containsMixedTypes="0"/>
    </cacheField>
    <cacheField name="Corr">
      <sharedItems containsMixedTypes="0"/>
    </cacheField>
    <cacheField name="Actividad">
      <sharedItems containsMixedTypes="0"/>
    </cacheField>
    <cacheField name="ITEM">
      <sharedItems containsSemiMixedTypes="0" containsString="0" containsMixedTypes="0" containsNumber="1" containsInteger="1"/>
    </cacheField>
    <cacheField name="c?d item- descripci?n">
      <sharedItems containsMixedTypes="0" count="83">
        <s v="530803 Combustibles y Lubricantes"/>
        <s v="530105 Telecomunicaciones"/>
        <s v="530805 Materiales de Aseo"/>
        <s v="530804 Materiales de Oficina"/>
        <s v="530208 Servicio de Seguridad y Vigilancia"/>
        <s v="570102 Tasas Generales- Impuestos- Contribuciones- Permisos- Licencias y Patentes"/>
        <s v="530405 Vehiculos (Instalacion- Mantenimiento y Reparaciones)"/>
        <s v="530302 Pasajes al Exterior"/>
        <s v="530301 Pasajes al Interior"/>
        <s v="530304 Viaticos y Subsistencias en el Exterior"/>
        <s v="530303 Viaticos y Subsistencias en el Interior"/>
        <s v="530502 Edificios- Locales y Residencias- Parqueaderos- Casilleros Judiciales y Bancarios (Arrendamientos)"/>
        <s v="570201 Seguros"/>
        <s v="530106 Servicio de Correo"/>
        <s v="530101 Agua Potable"/>
        <s v="530104 Energia Electrica"/>
        <s v="530801 Alimentos y Bebidas"/>
        <s v="530403 Mobiliarios (Instalacion- Mantenimiento y Reparaciones)"/>
        <s v="530404 Maquinarias y Equipos (Instalacion- Mantenimiento y Reparaciones)"/>
        <s v="531404 Maquinarias y Equipos (Bienes Muebles no Depreciables)"/>
        <s v="530504 Maquinarias y Equipos (Arrendamientos)"/>
        <s v="530702 Arrendamiento y Licencias de Uso de Paquetes Informaticos"/>
        <s v="530209 Servicio de Aseo -Lavado-Vestimenta de Trabajo- Fumigacion -Desinfeccion y Limpieza de las Instalaciones del Sector Publico"/>
        <s v="530402 Edificios- Locales- Residencias y Cableado Estructurado (Mantenimiento - Reparaciones e Instalaciones)"/>
        <s v="530244 Servicio de Confeccion de Menaje de Hogar y / o Prendas de Proteccion "/>
        <s v="570206 Costas Judiciales Tramites Notariales-y Legalizacion de Documentos Arreglos Extrajudiciales"/>
        <s v="530811 Insumos- Bienes- Materiales y Suministros para la Construccion- Electricos- Plomeria- Carpinteria- Senalizacion Vial- Navegacion y Contra Incendios "/>
        <s v="530812 Materiales Didacticos"/>
        <s v="530826 Dispositivos Medicos de Uso General"/>
        <s v="530821 Gastos para Situaciones de Emergencia"/>
        <s v="530802 Vestuario- Lenceria- Prendas de Proteccion- y- Accesorios para Uniformes Militares y Policiales- y- Carpas "/>
        <s v="530820 Menaje de Cocina-de Hogar-Accesorios Descartables y Accesorios de Oficina"/>
        <s v="531403 Mobiliarios (Bienes Muebles no Depreciables)"/>
        <s v="531411 Partes y Repuestos"/>
        <s v="530813 Repuestos y Accesorios"/>
        <s v="531406 Herramientas (Bienes Muebles no Depreciables)"/>
        <s v="530807 Materiales de Impresion- Fotografia- Reproduccion y Publicaciones"/>
        <s v="570216 Obligaciones con el IESS por Responsabilidad Patronal"/>
        <s v="570217 Obligaciones con el  IESS por Coactivas Interpuestas por el  IESS"/>
        <s v="570218 Intereses por Mora Patronal al IESS"/>
        <s v="530241 Servicios de Monitoreo de la Informacion en -Television - Radio- Prensa - Medios On Line y Otros"/>
        <s v="530704 Mantenimiento y Reparacion de Equipos y Sistemas Informaticos"/>
        <s v="580205 Indemnizaciones por Afectaciones a los Derechos Humanos"/>
        <s v="530201 Transporte de Personal"/>
        <s v="530606 Honorarios por Contratos Civiles de Servicios"/>
        <s v="530204 Edicion - Impresion - Reproduccion -Publicaciones Suscripciones - Fotocopiado - Traduccion - Empastado - Enmarcacion - Serigrafia - Fotografia - Carnetizacion - Filmacion e Imagenes Satelitales"/>
        <s v="530307 Gastos para la Atencion a Delegados Extranjeros y Nacionales Deportistas- Entrenadores y Cuerpo Tecnico que Representen al Pais"/>
        <s v="580204 Al Sector Privado no Financiero"/>
        <s v="530249 Eventos Públicos Promocionales"/>
        <s v="710203 Decimotercer Sueldo"/>
        <s v="710204 Decimocuarto Sueldo"/>
        <s v="710510 Servicios Personales por Contrato"/>
        <s v="710601 Aporte Patronal"/>
        <s v="710602 Fondo de Reserva"/>
        <s v="730204 Edicion-Impresion-Reproduccion-Publicaciones-Suscripciones-Fotocopiado-Traduccion-Empastado-Enmarcacion-Serigrafia-Fotografia-Carnetizacion-Filmacion e Imagenes Satelitales"/>
        <s v="730205 Espectaculos Culturales y Sociales"/>
        <s v="730606 Honorarios por Contratos Civiles de Servicios"/>
        <s v="730301 Pasajes al Interior"/>
        <s v="730303 Viaticos y Subsistencias en el Interior"/>
        <s v="730404 Maquinarias Equipos y Redes (Instalacion-Mantenimiento y Reparaciones)"/>
        <s v="730601 Consultoria-Asesoria e Investigacion Especializada"/>
        <s v="840104 Maquinarias y Equipos (Bienes de Larga Duracion)"/>
        <s v="840107 Equipos-Sistemas y Paquetes Informaticos"/>
        <s v="730217 Servicios de Difusion e Informacion"/>
        <s v="770102 Tasas Generales-Impuestos-Contribuciones-Permisos-Licencias y Patentes"/>
        <s v="730105 Telecomunicaciones"/>
        <s v="730230 Digitalizacion de Informacion y Datos Publicos"/>
        <s v="730702 Arrendamiento y Licencias de Uso de Paquetes Informaticos"/>
        <s v="710707 Compensacion por Vacaciones no Gozadas por Cesacion de Funciones "/>
        <s v="730249 Eventos Públicos Promocionales"/>
        <s v="730802 Vestuario-Lenceria-Prendas de Proteccion-Accesorios para Uniformes Militares y Policiales - Carpas y Otros"/>
        <s v="731404 Maquinarias y Equipos (Bienes Muebles no Depreciables)"/>
        <s v="750501 En Obras de Infraestructura"/>
        <s v="840111 Partes y Repuestos"/>
        <s v="710512 Subrogacion"/>
        <s v="990101 Obligaciones de Ejercicios Anteriores por Gastos de Personal"/>
        <s v="780204 Transferencias y Donaciones al Sector Privado no Financiero"/>
        <s v="730207 Difusion  Informacion y Publicidad"/>
        <s v="730613 Capacitación para la Ciudadanía en General"/>
        <s v="730704 Mantenimiento y Reparacion de Equipos y Sistemas Informaticos"/>
        <s v="730803 Combustibles y Lubricantes"/>
        <s v="731407 Equipos-Sistemas y Paquetes Informaticos"/>
        <s v="710702 Supresion de Puesto"/>
      </sharedItems>
    </cacheField>
    <cacheField name="grupo gasto">
      <sharedItems containsSemiMixedTypes="0" containsString="0" containsMixedTypes="0" containsNumber="1" containsInteger="1" count="10">
        <n v="53"/>
        <n v="57"/>
        <n v="58"/>
        <n v="71"/>
        <n v="73"/>
        <n v="84"/>
        <n v="77"/>
        <n v="75"/>
        <n v="99"/>
        <n v="78"/>
      </sharedItems>
    </cacheField>
    <cacheField name="c?d grupo- descripci?n">
      <sharedItems containsMixedTypes="0" count="10">
        <s v="53   BIENES Y SERVICIOS DE CONSUMO"/>
        <s v="57   OTROS EGRESOS CORRIENTES"/>
        <s v="58   TRANSFERENCIAS O DONACIONES CORRIENTES"/>
        <s v="71   GASTOS EN PERSONAL PARA INVERSIÓN"/>
        <s v="73   BIENES Y SERVICIOS PARA INVERSIÓN"/>
        <s v="84   BIENES DE LARGA DURACIÓN"/>
        <s v="77   OTROS EGRESOS DE INVERSIÓN"/>
        <s v="75   OBRAS PÚBLICAS"/>
        <s v="99   OTROS PASIVOS"/>
        <s v="78   TRANSFERENCIAS O DONACIONES PARA INVERSIÓN"/>
      </sharedItems>
    </cacheField>
    <cacheField name="Descripci?n Item">
      <sharedItems containsMixedTypes="0"/>
    </cacheField>
    <cacheField name="ENERO">
      <sharedItems containsMixedTypes="1" containsNumber="1"/>
    </cacheField>
    <cacheField name="FEBRERO">
      <sharedItems containsMixedTypes="1" containsNumber="1"/>
    </cacheField>
    <cacheField name="MARZO ">
      <sharedItems containsMixedTypes="1" containsNumber="1"/>
    </cacheField>
    <cacheField name="ABRIL">
      <sharedItems containsMixedTypes="1" containsNumber="1"/>
    </cacheField>
    <cacheField name="MAYO">
      <sharedItems containsMixedTypes="1" containsNumber="1"/>
    </cacheField>
    <cacheField name="JUNIO">
      <sharedItems containsMixedTypes="1" containsNumber="1"/>
    </cacheField>
    <cacheField name="JULIO">
      <sharedItems containsMixedTypes="1" containsNumber="1"/>
    </cacheField>
    <cacheField name="AGOSTO">
      <sharedItems containsMixedTypes="1" containsNumber="1"/>
    </cacheField>
    <cacheField name="SEPTIEMBRE">
      <sharedItems containsMixedTypes="1" containsNumber="1"/>
    </cacheField>
    <cacheField name="OCTUBRE">
      <sharedItems containsMixedTypes="1" containsNumber="1"/>
    </cacheField>
    <cacheField name="NOVIEMBRE">
      <sharedItems containsMixedTypes="1" containsNumber="1"/>
    </cacheField>
    <cacheField name="DICIEMBRE">
      <sharedItems containsMixedTypes="1" containsNumber="1"/>
    </cacheField>
    <cacheField name="PRESUPUESTO REQUERIDO 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3:E34" firstHeaderRow="2" firstDataRow="2" firstDataCol="4"/>
  <pivotFields count="39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axis="axisRow" compact="0" outline="0" subtotalTop="0" showAll="0">
      <items count="12">
        <item x="0"/>
        <item x="1"/>
        <item x="3"/>
        <item x="9"/>
        <item x="2"/>
        <item x="6"/>
        <item x="8"/>
        <item x="5"/>
        <item x="7"/>
        <item x="4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  <pivotField compact="0" outline="0" subtotalTop="0" showAll="0"/>
  </pivotFields>
  <rowFields count="4">
    <field x="2"/>
    <field x="1"/>
    <field x="4"/>
    <field x="5"/>
  </rowFields>
  <rowItems count="30">
    <i>
      <x/>
      <x/>
      <x/>
      <x/>
    </i>
    <i r="3">
      <x v="1"/>
    </i>
    <i t="default" r="2">
      <x/>
    </i>
    <i r="2">
      <x v="1"/>
      <x v="2"/>
    </i>
    <i t="default" r="2">
      <x v="1"/>
    </i>
    <i r="2">
      <x v="2"/>
      <x v="4"/>
    </i>
    <i t="default" r="2">
      <x v="2"/>
    </i>
    <i r="2">
      <x v="3"/>
      <x v="9"/>
    </i>
    <i t="default" r="2">
      <x v="3"/>
    </i>
    <i t="default" r="1">
      <x/>
    </i>
    <i r="1">
      <x v="1"/>
      <x v="4"/>
      <x v="5"/>
    </i>
    <i r="3">
      <x v="7"/>
    </i>
    <i t="default" r="2">
      <x v="4"/>
    </i>
    <i r="2">
      <x v="5"/>
      <x v="6"/>
    </i>
    <i r="3">
      <x v="8"/>
    </i>
    <i t="default" r="2">
      <x v="5"/>
    </i>
    <i r="2">
      <x v="6"/>
      <x v="3"/>
    </i>
    <i r="3">
      <x v="10"/>
    </i>
    <i t="default" r="2">
      <x v="6"/>
    </i>
    <i t="default" r="1">
      <x v="1"/>
    </i>
    <i t="default">
      <x/>
    </i>
    <i>
      <x v="1"/>
      <x v="1"/>
      <x v="4"/>
      <x v="5"/>
    </i>
    <i t="default" r="2">
      <x v="4"/>
    </i>
    <i r="2">
      <x v="5"/>
      <x v="8"/>
    </i>
    <i t="default" r="2">
      <x v="5"/>
    </i>
    <i r="2">
      <x v="6"/>
      <x v="10"/>
    </i>
    <i t="default" r="2">
      <x v="6"/>
    </i>
    <i t="default" r="1">
      <x v="1"/>
    </i>
    <i t="default">
      <x v="1"/>
    </i>
    <i t="grand">
      <x/>
    </i>
  </rowItems>
  <colItems count="1">
    <i/>
  </colItems>
  <dataFields count="1">
    <dataField name="Suma de PRESUPUESTO FINANCIADO 2021" fld="9" baseField="5" baseItem="8" numFmtId="171"/>
  </dataFields>
  <formats count="29">
    <format dxfId="0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defaultSubtotal="1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2" count="1">
            <x v="0"/>
          </reference>
          <reference field="4" defaultSubtotal="1" count="1">
            <x v="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2" count="1">
            <x v="0"/>
          </reference>
          <reference field="4" defaultSubtotal="1" count="1">
            <x v="1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2" count="1">
            <x v="0"/>
          </reference>
          <reference field="4" defaultSubtotal="1" count="1">
            <x v="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2" count="1">
            <x v="0"/>
          </reference>
          <reference field="4" defaultSubtotal="1" count="1">
            <x v="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2" count="1">
            <x v="0"/>
          </reference>
          <reference field="4" defaultSubtotal="1" count="1">
            <x v="4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2" count="1">
            <x v="0"/>
          </reference>
          <reference field="4" defaultSubtotal="1" count="1">
            <x v="5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2" count="1">
            <x v="0"/>
          </reference>
          <reference field="4" defaultSubtotal="1" count="1">
            <x v="6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4" defaultSubtotal="1" count="1">
            <x v="4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4" defaultSubtotal="1" count="1">
            <x v="5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2" count="1">
            <x v="1"/>
          </reference>
          <reference field="4" defaultSubtotal="1" count="1">
            <x v="6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2" count="1">
            <x v="0"/>
          </reference>
          <reference field="4" count="1">
            <x v="0"/>
          </reference>
          <reference field="5" count="2">
            <x v="0"/>
            <x v="1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2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2" count="1">
            <x v="0"/>
          </reference>
          <reference field="4" count="1">
            <x v="2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2" count="1">
            <x v="0"/>
          </reference>
          <reference field="4" count="1">
            <x v="3"/>
          </reference>
          <reference field="5" count="1">
            <x v="9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2" count="1">
            <x v="0"/>
          </reference>
          <reference field="4" count="1">
            <x v="4"/>
          </reference>
          <reference field="5" count="2">
            <x v="5"/>
            <x v="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2" count="1">
            <x v="0"/>
          </reference>
          <reference field="4" count="1">
            <x v="5"/>
          </reference>
          <reference field="5" count="2">
            <x v="6"/>
            <x v="8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2" count="1">
            <x v="0"/>
          </reference>
          <reference field="4" count="1">
            <x v="6"/>
          </reference>
          <reference field="5" count="2">
            <x v="3"/>
            <x v="10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1">
            <x v="4"/>
          </reference>
          <reference field="5" count="1">
            <x v="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1">
            <x v="5"/>
          </reference>
          <reference field="5" count="1">
            <x v="8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4" count="1">
            <x v="6"/>
          </reference>
          <reference field="5" count="1">
            <x v="10"/>
          </reference>
        </references>
      </pivotArea>
    </format>
    <format dxfId="1">
      <pivotArea outline="0" fieldPosition="0" dataOnly="0">
        <references count="1">
          <reference field="2" defaultSubtotal="1" count="0"/>
        </references>
      </pivotArea>
    </format>
    <format dxfId="2">
      <pivotArea outline="0" fieldPosition="0" grandRow="1"/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3:G323" firstHeaderRow="1" firstDataRow="2" firstDataCol="4"/>
  <pivotFields count="39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2">
        <item x="0"/>
        <item x="1"/>
        <item x="3"/>
        <item x="9"/>
        <item x="2"/>
        <item x="6"/>
        <item x="8"/>
        <item x="5"/>
        <item x="7"/>
        <item x="4"/>
        <item x="10"/>
        <item t="default"/>
      </items>
    </pivotField>
    <pivotField axis="axisRow" compact="0" outline="0" subtotalTop="0" showAll="0">
      <items count="122">
        <item x="62"/>
        <item x="61"/>
        <item x="112"/>
        <item x="102"/>
        <item x="33"/>
        <item x="105"/>
        <item x="50"/>
        <item x="101"/>
        <item x="91"/>
        <item x="111"/>
        <item x="94"/>
        <item x="53"/>
        <item x="1"/>
        <item x="59"/>
        <item x="31"/>
        <item x="2"/>
        <item x="3"/>
        <item x="25"/>
        <item x="26"/>
        <item x="76"/>
        <item x="18"/>
        <item x="27"/>
        <item x="106"/>
        <item x="40"/>
        <item x="4"/>
        <item x="120"/>
        <item x="22"/>
        <item x="80"/>
        <item x="24"/>
        <item x="30"/>
        <item x="58"/>
        <item x="37"/>
        <item x="39"/>
        <item x="84"/>
        <item x="83"/>
        <item x="82"/>
        <item x="85"/>
        <item x="52"/>
        <item x="41"/>
        <item x="103"/>
        <item x="48"/>
        <item x="74"/>
        <item x="73"/>
        <item x="97"/>
        <item x="96"/>
        <item x="56"/>
        <item x="109"/>
        <item x="78"/>
        <item x="79"/>
        <item x="92"/>
        <item x="100"/>
        <item x="117"/>
        <item x="69"/>
        <item x="64"/>
        <item x="66"/>
        <item x="89"/>
        <item x="68"/>
        <item x="32"/>
        <item x="81"/>
        <item x="115"/>
        <item x="114"/>
        <item x="113"/>
        <item x="42"/>
        <item x="88"/>
        <item x="70"/>
        <item x="5"/>
        <item x="34"/>
        <item x="77"/>
        <item x="71"/>
        <item x="95"/>
        <item x="20"/>
        <item x="72"/>
        <item x="118"/>
        <item x="99"/>
        <item x="43"/>
        <item x="38"/>
        <item x="0"/>
        <item x="54"/>
        <item x="55"/>
        <item x="44"/>
        <item x="17"/>
        <item x="16"/>
        <item x="87"/>
        <item x="93"/>
        <item x="21"/>
        <item x="107"/>
        <item x="65"/>
        <item x="36"/>
        <item x="108"/>
        <item x="60"/>
        <item x="46"/>
        <item x="90"/>
        <item x="15"/>
        <item x="6"/>
        <item x="7"/>
        <item x="8"/>
        <item x="51"/>
        <item x="104"/>
        <item x="19"/>
        <item x="86"/>
        <item x="9"/>
        <item x="29"/>
        <item x="10"/>
        <item x="45"/>
        <item x="98"/>
        <item x="11"/>
        <item x="28"/>
        <item x="57"/>
        <item x="49"/>
        <item x="47"/>
        <item x="12"/>
        <item x="67"/>
        <item x="23"/>
        <item x="75"/>
        <item x="119"/>
        <item x="13"/>
        <item x="35"/>
        <item x="110"/>
        <item x="14"/>
        <item x="116"/>
        <item x="63"/>
        <item t="default"/>
      </items>
    </pivotField>
    <pivotField compact="0" outline="0" subtotalTop="0" showAll="0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9">
        <item x="14"/>
        <item x="15"/>
        <item x="1"/>
        <item x="13"/>
        <item x="42"/>
        <item x="44"/>
        <item x="4"/>
        <item x="22"/>
        <item x="39"/>
        <item x="24"/>
        <item x="47"/>
        <item x="8"/>
        <item x="7"/>
        <item x="10"/>
        <item x="9"/>
        <item x="45"/>
        <item x="23"/>
        <item x="17"/>
        <item x="18"/>
        <item x="6"/>
        <item x="11"/>
        <item x="20"/>
        <item x="43"/>
        <item x="21"/>
        <item x="40"/>
        <item x="16"/>
        <item x="30"/>
        <item x="0"/>
        <item x="3"/>
        <item x="2"/>
        <item x="26"/>
        <item x="27"/>
        <item x="34"/>
        <item x="31"/>
        <item x="29"/>
        <item x="28"/>
        <item x="32"/>
        <item x="19"/>
        <item x="35"/>
        <item x="33"/>
        <item x="5"/>
        <item x="12"/>
        <item x="25"/>
        <item x="36"/>
        <item x="37"/>
        <item x="38"/>
        <item x="46"/>
        <item x="41"/>
        <item x="48"/>
        <item x="49"/>
        <item x="50"/>
        <item x="77"/>
        <item x="51"/>
        <item x="52"/>
        <item x="67"/>
        <item x="64"/>
        <item x="53"/>
        <item x="54"/>
        <item x="62"/>
        <item x="65"/>
        <item x="68"/>
        <item x="56"/>
        <item x="57"/>
        <item x="58"/>
        <item x="59"/>
        <item x="55"/>
        <item x="73"/>
        <item x="66"/>
        <item x="69"/>
        <item x="70"/>
        <item x="74"/>
        <item x="71"/>
        <item x="63"/>
        <item x="76"/>
        <item x="60"/>
        <item x="61"/>
        <item x="72"/>
        <item x="75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  <pivotField compact="0" outline="0" subtotalTop="0" showAll="0"/>
  </pivotFields>
  <rowFields count="4">
    <field x="1"/>
    <field x="5"/>
    <field x="6"/>
    <field x="21"/>
  </rowFields>
  <rowItems count="319">
    <i>
      <x/>
      <x/>
      <x v="4"/>
      <x v="30"/>
    </i>
    <i r="3">
      <x v="33"/>
    </i>
    <i r="3">
      <x v="36"/>
    </i>
    <i r="3">
      <x v="37"/>
    </i>
    <i r="3">
      <x v="39"/>
    </i>
    <i t="default" r="2">
      <x v="4"/>
    </i>
    <i r="2">
      <x v="12"/>
      <x v="29"/>
    </i>
    <i t="default" r="2">
      <x v="12"/>
    </i>
    <i r="2">
      <x v="14"/>
      <x v="26"/>
    </i>
    <i t="default" r="2">
      <x v="14"/>
    </i>
    <i r="2">
      <x v="15"/>
      <x v="28"/>
    </i>
    <i r="3">
      <x v="37"/>
    </i>
    <i t="default" r="2">
      <x v="15"/>
    </i>
    <i r="2">
      <x v="16"/>
      <x v="28"/>
    </i>
    <i t="default" r="2">
      <x v="16"/>
    </i>
    <i r="2">
      <x v="17"/>
      <x v="29"/>
    </i>
    <i t="default" r="2">
      <x v="17"/>
    </i>
    <i r="2">
      <x v="18"/>
      <x v="34"/>
    </i>
    <i r="3">
      <x v="37"/>
    </i>
    <i t="default" r="2">
      <x v="18"/>
    </i>
    <i r="2">
      <x v="20"/>
      <x v="21"/>
    </i>
    <i t="default" r="2">
      <x v="20"/>
    </i>
    <i r="2">
      <x v="21"/>
      <x v="21"/>
    </i>
    <i t="default" r="2">
      <x v="21"/>
    </i>
    <i r="2">
      <x v="24"/>
      <x v="6"/>
    </i>
    <i t="default" r="2">
      <x v="24"/>
    </i>
    <i r="2">
      <x v="26"/>
      <x v="9"/>
    </i>
    <i t="default" r="2">
      <x v="26"/>
    </i>
    <i r="2">
      <x v="28"/>
      <x v="3"/>
    </i>
    <i r="3">
      <x v="11"/>
    </i>
    <i r="3">
      <x v="18"/>
    </i>
    <i r="3">
      <x v="25"/>
    </i>
    <i r="3">
      <x v="27"/>
    </i>
    <i r="3">
      <x v="30"/>
    </i>
    <i r="3">
      <x v="31"/>
    </i>
    <i r="3">
      <x v="35"/>
    </i>
    <i r="3">
      <x v="42"/>
    </i>
    <i t="default" r="2">
      <x v="28"/>
    </i>
    <i r="2">
      <x v="29"/>
      <x v="25"/>
    </i>
    <i t="default" r="2">
      <x v="29"/>
    </i>
    <i r="2">
      <x v="57"/>
      <x v="30"/>
    </i>
    <i t="default" r="2">
      <x v="57"/>
    </i>
    <i r="2">
      <x v="65"/>
      <x v="40"/>
    </i>
    <i t="default" r="2">
      <x v="65"/>
    </i>
    <i r="2">
      <x v="66"/>
      <x v="20"/>
    </i>
    <i t="default" r="2">
      <x v="66"/>
    </i>
    <i r="2">
      <x v="70"/>
      <x v="7"/>
    </i>
    <i t="default" r="2">
      <x v="70"/>
    </i>
    <i r="2">
      <x v="76"/>
      <x v="2"/>
    </i>
    <i r="3">
      <x v="19"/>
    </i>
    <i r="3">
      <x v="27"/>
    </i>
    <i r="3">
      <x v="40"/>
    </i>
    <i t="default" r="2">
      <x v="76"/>
    </i>
    <i r="2">
      <x v="80"/>
      <x v="18"/>
    </i>
    <i t="default" r="2">
      <x v="80"/>
    </i>
    <i r="2">
      <x v="81"/>
      <x v="17"/>
    </i>
    <i t="default" r="2">
      <x v="81"/>
    </i>
    <i r="2">
      <x v="84"/>
      <x v="16"/>
    </i>
    <i t="default" r="2">
      <x v="84"/>
    </i>
    <i r="2">
      <x v="87"/>
      <x v="20"/>
    </i>
    <i t="default" r="2">
      <x v="87"/>
    </i>
    <i r="2">
      <x v="92"/>
      <x v="11"/>
    </i>
    <i t="default" r="2">
      <x v="92"/>
    </i>
    <i r="2">
      <x v="93"/>
      <x v="12"/>
    </i>
    <i t="default" r="2">
      <x v="93"/>
    </i>
    <i r="2">
      <x v="94"/>
      <x v="11"/>
    </i>
    <i t="default" r="2">
      <x v="94"/>
    </i>
    <i r="2">
      <x v="95"/>
      <x v="13"/>
    </i>
    <i r="3">
      <x v="14"/>
    </i>
    <i t="default" r="2">
      <x v="95"/>
    </i>
    <i r="2">
      <x v="98"/>
      <x v="23"/>
    </i>
    <i t="default" r="2">
      <x v="98"/>
    </i>
    <i r="2">
      <x v="100"/>
      <x v="20"/>
    </i>
    <i t="default" r="2">
      <x v="100"/>
    </i>
    <i r="2">
      <x v="101"/>
      <x v="20"/>
    </i>
    <i t="default" r="2">
      <x v="101"/>
    </i>
    <i r="2">
      <x v="102"/>
      <x v="41"/>
    </i>
    <i t="default" r="2">
      <x v="102"/>
    </i>
    <i r="2">
      <x v="105"/>
      <x v="3"/>
    </i>
    <i t="default" r="2">
      <x v="105"/>
    </i>
    <i r="2">
      <x v="106"/>
      <x v="7"/>
    </i>
    <i t="default" r="2">
      <x v="106"/>
    </i>
    <i r="2">
      <x v="110"/>
      <x/>
    </i>
    <i r="3">
      <x v="1"/>
    </i>
    <i r="3">
      <x v="2"/>
    </i>
    <i t="default" r="2">
      <x v="110"/>
    </i>
    <i r="2">
      <x v="112"/>
      <x v="42"/>
    </i>
    <i t="default" r="2">
      <x v="112"/>
    </i>
    <i r="2">
      <x v="115"/>
      <x v="25"/>
    </i>
    <i t="default" r="2">
      <x v="115"/>
    </i>
    <i r="2">
      <x v="116"/>
      <x v="16"/>
    </i>
    <i r="3">
      <x v="26"/>
    </i>
    <i r="3">
      <x v="28"/>
    </i>
    <i r="3">
      <x v="30"/>
    </i>
    <i r="3">
      <x v="31"/>
    </i>
    <i r="3">
      <x v="32"/>
    </i>
    <i r="3">
      <x v="35"/>
    </i>
    <i r="3">
      <x v="37"/>
    </i>
    <i r="3">
      <x v="38"/>
    </i>
    <i t="default" r="2">
      <x v="116"/>
    </i>
    <i r="2">
      <x v="118"/>
      <x v="2"/>
    </i>
    <i t="default" r="2">
      <x v="118"/>
    </i>
    <i t="default" r="1">
      <x/>
    </i>
    <i r="1">
      <x v="1"/>
      <x v="31"/>
      <x v="41"/>
    </i>
    <i t="default" r="2">
      <x v="31"/>
    </i>
    <i r="2">
      <x v="75"/>
      <x v="43"/>
    </i>
    <i r="3">
      <x v="44"/>
    </i>
    <i r="3">
      <x v="45"/>
    </i>
    <i t="default" r="2">
      <x v="75"/>
    </i>
    <i t="default" r="1">
      <x v="1"/>
    </i>
    <i r="1">
      <x v="2"/>
      <x v="23"/>
      <x v="23"/>
    </i>
    <i t="default" r="2">
      <x v="23"/>
    </i>
    <i t="default" r="1">
      <x v="2"/>
    </i>
    <i r="1">
      <x v="4"/>
      <x v="32"/>
      <x v="8"/>
    </i>
    <i t="default" r="2">
      <x v="32"/>
    </i>
    <i t="default" r="1">
      <x v="4"/>
    </i>
    <i r="1">
      <x v="9"/>
      <x v="38"/>
      <x v="2"/>
    </i>
    <i t="default" r="2">
      <x v="38"/>
    </i>
    <i r="2">
      <x v="62"/>
      <x v="24"/>
    </i>
    <i t="default" r="2">
      <x v="62"/>
    </i>
    <i r="2">
      <x v="74"/>
      <x v="23"/>
    </i>
    <i t="default" r="2">
      <x v="74"/>
    </i>
    <i r="2">
      <x v="79"/>
      <x v="32"/>
    </i>
    <i t="default" r="2">
      <x v="79"/>
    </i>
    <i r="2">
      <x v="90"/>
      <x v="24"/>
    </i>
    <i t="default" r="2">
      <x v="90"/>
    </i>
    <i r="2">
      <x v="103"/>
      <x v="32"/>
    </i>
    <i t="default" r="2">
      <x v="103"/>
    </i>
    <i r="2">
      <x v="109"/>
      <x v="24"/>
    </i>
    <i t="default" r="2">
      <x v="109"/>
    </i>
    <i t="default" r="1">
      <x v="9"/>
    </i>
    <i t="default">
      <x/>
    </i>
    <i>
      <x v="1"/>
      <x v="3"/>
      <x v="52"/>
      <x v="22"/>
    </i>
    <i t="default" r="2">
      <x v="52"/>
    </i>
    <i r="2">
      <x v="54"/>
      <x v="22"/>
    </i>
    <i t="default" r="2">
      <x v="54"/>
    </i>
    <i r="2">
      <x v="68"/>
      <x v="31"/>
    </i>
    <i t="default" r="2">
      <x v="68"/>
    </i>
    <i r="2">
      <x v="111"/>
      <x v="46"/>
    </i>
    <i t="default" r="2">
      <x v="111"/>
    </i>
    <i t="default" r="1">
      <x v="3"/>
    </i>
    <i r="1">
      <x v="5"/>
      <x v="2"/>
      <x v="71"/>
    </i>
    <i t="default" r="2">
      <x v="2"/>
    </i>
    <i r="2">
      <x v="6"/>
      <x v="27"/>
    </i>
    <i t="default" r="2">
      <x v="6"/>
    </i>
    <i r="2">
      <x v="9"/>
      <x v="68"/>
    </i>
    <i r="3">
      <x v="69"/>
    </i>
    <i t="default" r="2">
      <x v="9"/>
    </i>
    <i r="2">
      <x v="11"/>
      <x v="39"/>
    </i>
    <i t="default" r="2">
      <x v="11"/>
    </i>
    <i r="2">
      <x v="13"/>
      <x v="23"/>
    </i>
    <i t="default" r="2">
      <x v="13"/>
    </i>
    <i r="2">
      <x v="30"/>
      <x v="4"/>
    </i>
    <i r="3">
      <x v="55"/>
    </i>
    <i t="default" r="2">
      <x v="30"/>
    </i>
    <i r="2">
      <x v="37"/>
      <x v="2"/>
    </i>
    <i t="default" r="2">
      <x v="37"/>
    </i>
    <i r="2">
      <x v="45"/>
      <x v="7"/>
    </i>
    <i t="default" r="2">
      <x v="45"/>
    </i>
    <i r="2">
      <x v="46"/>
      <x v="56"/>
    </i>
    <i t="default" r="2">
      <x v="46"/>
    </i>
    <i r="2">
      <x v="59"/>
      <x v="74"/>
    </i>
    <i r="3">
      <x v="76"/>
    </i>
    <i t="default" r="2">
      <x v="59"/>
    </i>
    <i r="2">
      <x v="60"/>
      <x v="74"/>
    </i>
    <i t="default" r="2">
      <x v="60"/>
    </i>
    <i r="2">
      <x v="61"/>
      <x v="74"/>
    </i>
    <i t="default" r="2">
      <x v="61"/>
    </i>
    <i r="2">
      <x v="77"/>
      <x v="19"/>
    </i>
    <i t="default" r="2">
      <x v="77"/>
    </i>
    <i r="2">
      <x v="78"/>
      <x v="18"/>
    </i>
    <i t="default" r="2">
      <x v="78"/>
    </i>
    <i r="2">
      <x v="88"/>
      <x v="55"/>
    </i>
    <i t="default" r="2">
      <x v="88"/>
    </i>
    <i r="2">
      <x v="96"/>
      <x v="2"/>
    </i>
    <i t="default" r="2">
      <x v="96"/>
    </i>
    <i r="2">
      <x v="107"/>
      <x v="7"/>
    </i>
    <i t="default" r="2">
      <x v="107"/>
    </i>
    <i r="2">
      <x v="108"/>
      <x v="2"/>
    </i>
    <i t="default" r="2">
      <x v="108"/>
    </i>
    <i r="2">
      <x v="117"/>
      <x v="60"/>
    </i>
    <i t="default" r="2">
      <x v="117"/>
    </i>
    <i t="default" r="1">
      <x v="5"/>
    </i>
    <i r="1">
      <x v="6"/>
      <x v="53"/>
      <x v="5"/>
    </i>
    <i t="default" r="2">
      <x v="53"/>
    </i>
    <i r="2">
      <x v="86"/>
      <x v="15"/>
    </i>
    <i t="default" r="2">
      <x v="86"/>
    </i>
    <i r="2">
      <x v="120"/>
      <x v="22"/>
    </i>
    <i t="default" r="2">
      <x v="120"/>
    </i>
    <i t="default" r="1">
      <x v="6"/>
    </i>
    <i r="1">
      <x v="7"/>
      <x v="40"/>
      <x v="47"/>
    </i>
    <i t="default" r="2">
      <x v="40"/>
    </i>
    <i t="default" r="1">
      <x v="7"/>
    </i>
    <i r="1">
      <x v="8"/>
      <x/>
      <x v="24"/>
    </i>
    <i t="default" r="2">
      <x/>
    </i>
    <i r="2">
      <x v="1"/>
      <x v="2"/>
    </i>
    <i t="default" r="2">
      <x v="1"/>
    </i>
    <i r="2">
      <x v="3"/>
      <x v="75"/>
    </i>
    <i t="default" r="2">
      <x v="3"/>
    </i>
    <i r="2">
      <x v="5"/>
      <x v="75"/>
    </i>
    <i t="default" r="2">
      <x v="5"/>
    </i>
    <i r="2">
      <x v="7"/>
      <x v="75"/>
    </i>
    <i t="default" r="2">
      <x v="7"/>
    </i>
    <i r="2">
      <x v="8"/>
      <x v="74"/>
    </i>
    <i r="3">
      <x v="75"/>
    </i>
    <i t="default" r="2">
      <x v="8"/>
    </i>
    <i r="2">
      <x v="10"/>
      <x v="75"/>
    </i>
    <i t="default" r="2">
      <x v="10"/>
    </i>
    <i r="2">
      <x v="19"/>
      <x v="52"/>
    </i>
    <i t="default" r="2">
      <x v="19"/>
    </i>
    <i r="2">
      <x v="22"/>
      <x v="55"/>
    </i>
    <i t="default" r="2">
      <x v="22"/>
    </i>
    <i r="2">
      <x v="27"/>
      <x v="57"/>
    </i>
    <i t="default" r="2">
      <x v="27"/>
    </i>
    <i r="2">
      <x v="33"/>
      <x v="65"/>
    </i>
    <i t="default" r="2">
      <x v="33"/>
    </i>
    <i r="2">
      <x v="34"/>
      <x v="65"/>
    </i>
    <i t="default" r="2">
      <x v="34"/>
    </i>
    <i r="2">
      <x v="35"/>
      <x v="65"/>
    </i>
    <i t="default" r="2">
      <x v="35"/>
    </i>
    <i r="2">
      <x v="36"/>
      <x v="65"/>
    </i>
    <i t="default" r="2">
      <x v="36"/>
    </i>
    <i r="2">
      <x v="39"/>
      <x v="55"/>
    </i>
    <i t="default" r="2">
      <x v="39"/>
    </i>
    <i r="2">
      <x v="41"/>
      <x v="49"/>
    </i>
    <i t="default" r="2">
      <x v="41"/>
    </i>
    <i r="2">
      <x v="42"/>
      <x v="48"/>
    </i>
    <i t="default" r="2">
      <x v="42"/>
    </i>
    <i r="2">
      <x v="43"/>
      <x v="49"/>
    </i>
    <i t="default" r="2">
      <x v="43"/>
    </i>
    <i r="2">
      <x v="44"/>
      <x v="48"/>
    </i>
    <i t="default" r="2">
      <x v="44"/>
    </i>
    <i r="2">
      <x v="47"/>
      <x v="56"/>
    </i>
    <i t="default" r="2">
      <x v="47"/>
    </i>
    <i r="2">
      <x v="48"/>
      <x v="56"/>
    </i>
    <i t="default" r="2">
      <x v="48"/>
    </i>
    <i r="2">
      <x v="49"/>
      <x v="58"/>
    </i>
    <i t="default" r="2">
      <x v="49"/>
    </i>
    <i r="2">
      <x v="50"/>
      <x v="59"/>
    </i>
    <i t="default" r="2">
      <x v="50"/>
    </i>
    <i r="2">
      <x v="55"/>
      <x v="65"/>
    </i>
    <i t="default" r="2">
      <x v="55"/>
    </i>
    <i r="2">
      <x v="58"/>
      <x v="57"/>
    </i>
    <i t="default" r="2">
      <x v="58"/>
    </i>
    <i r="2">
      <x v="63"/>
      <x v="64"/>
    </i>
    <i t="default" r="2">
      <x v="63"/>
    </i>
    <i r="2">
      <x v="67"/>
      <x v="53"/>
    </i>
    <i t="default" r="2">
      <x v="67"/>
    </i>
    <i r="2">
      <x v="69"/>
      <x v="72"/>
    </i>
    <i t="default" r="2">
      <x v="69"/>
    </i>
    <i r="2">
      <x v="73"/>
      <x v="56"/>
    </i>
    <i t="default" r="2">
      <x v="73"/>
    </i>
    <i r="2">
      <x v="82"/>
      <x v="63"/>
    </i>
    <i t="default" r="2">
      <x v="82"/>
    </i>
    <i r="2">
      <x v="83"/>
      <x v="63"/>
    </i>
    <i t="default" r="2">
      <x v="83"/>
    </i>
    <i r="2">
      <x v="85"/>
      <x v="55"/>
    </i>
    <i t="default" r="2">
      <x v="85"/>
    </i>
    <i r="2">
      <x v="88"/>
      <x v="54"/>
    </i>
    <i t="default" r="2">
      <x v="88"/>
    </i>
    <i r="2">
      <x v="89"/>
      <x v="2"/>
    </i>
    <i r="3">
      <x v="3"/>
    </i>
    <i r="3">
      <x v="16"/>
    </i>
    <i r="3">
      <x v="18"/>
    </i>
    <i r="3">
      <x v="20"/>
    </i>
    <i r="3">
      <x v="24"/>
    </i>
    <i r="3">
      <x v="25"/>
    </i>
    <i r="3">
      <x v="26"/>
    </i>
    <i r="3">
      <x v="27"/>
    </i>
    <i r="3">
      <x v="28"/>
    </i>
    <i r="3">
      <x v="36"/>
    </i>
    <i r="3">
      <x v="37"/>
    </i>
    <i t="default" r="2">
      <x v="89"/>
    </i>
    <i r="2">
      <x v="91"/>
      <x v="65"/>
    </i>
    <i t="default" r="2">
      <x v="91"/>
    </i>
    <i r="2">
      <x v="97"/>
      <x v="67"/>
    </i>
    <i t="default" r="2">
      <x v="97"/>
    </i>
    <i r="2">
      <x v="99"/>
      <x v="61"/>
    </i>
    <i r="3">
      <x v="62"/>
    </i>
    <i t="default" r="2">
      <x v="99"/>
    </i>
    <i r="2">
      <x v="104"/>
      <x v="55"/>
    </i>
    <i t="default" r="2">
      <x v="104"/>
    </i>
    <i r="2">
      <x v="113"/>
      <x v="50"/>
    </i>
    <i t="default" r="2">
      <x v="113"/>
    </i>
    <i t="default" r="1">
      <x v="8"/>
    </i>
    <i r="1">
      <x v="10"/>
      <x v="19"/>
      <x v="52"/>
    </i>
    <i t="default" r="2">
      <x v="19"/>
    </i>
    <i r="2">
      <x v="25"/>
      <x v="54"/>
    </i>
    <i t="default" r="2">
      <x v="25"/>
    </i>
    <i r="2">
      <x v="41"/>
      <x v="49"/>
    </i>
    <i t="default" r="2">
      <x v="41"/>
    </i>
    <i r="2">
      <x v="42"/>
      <x v="48"/>
    </i>
    <i t="default" r="2">
      <x v="42"/>
    </i>
    <i r="2">
      <x v="51"/>
      <x v="64"/>
    </i>
    <i t="default" r="2">
      <x v="51"/>
    </i>
    <i r="2">
      <x v="56"/>
      <x v="22"/>
    </i>
    <i t="default" r="2">
      <x v="56"/>
    </i>
    <i r="2">
      <x v="64"/>
      <x v="10"/>
    </i>
    <i t="default" r="2">
      <x v="64"/>
    </i>
    <i r="2">
      <x v="67"/>
      <x v="53"/>
    </i>
    <i t="default" r="2">
      <x v="67"/>
    </i>
    <i r="2">
      <x v="71"/>
      <x v="5"/>
    </i>
    <i r="3">
      <x v="37"/>
    </i>
    <i t="default" r="2">
      <x v="71"/>
    </i>
    <i r="2">
      <x v="72"/>
      <x v="70"/>
    </i>
    <i t="default" r="2">
      <x v="72"/>
    </i>
    <i r="2">
      <x v="88"/>
      <x v="56"/>
    </i>
    <i r="3">
      <x v="77"/>
    </i>
    <i t="default" r="2">
      <x v="88"/>
    </i>
    <i r="2">
      <x v="113"/>
      <x v="50"/>
    </i>
    <i t="default" r="2">
      <x v="113"/>
    </i>
    <i r="2">
      <x v="114"/>
      <x v="51"/>
    </i>
    <i t="default" r="2">
      <x v="114"/>
    </i>
    <i r="2">
      <x v="119"/>
      <x v="66"/>
    </i>
    <i r="3">
      <x v="73"/>
    </i>
    <i t="default" r="2">
      <x v="119"/>
    </i>
    <i t="default" r="1">
      <x v="10"/>
    </i>
    <i t="default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PRESUPUESTO FINANCIADO 2021" fld="9" baseField="21" baseItem="28" numFmtId="171"/>
  </dataFields>
  <formats count="284">
    <format dxfId="0">
      <pivotArea outline="0" fieldPosition="0" dataOnly="0" labelOnly="1">
        <references count="2">
          <reference field="1" count="1">
            <x v="0"/>
          </reference>
          <reference field="5" count="5">
            <x v="0"/>
            <x v="1"/>
            <x v="2"/>
            <x v="4"/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5" count="6">
            <x v="3"/>
            <x v="5"/>
            <x v="6"/>
            <x v="7"/>
            <x v="8"/>
            <x v="1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count="37">
            <x v="4"/>
            <x v="12"/>
            <x v="14"/>
            <x v="15"/>
            <x v="16"/>
            <x v="17"/>
            <x v="18"/>
            <x v="20"/>
            <x v="21"/>
            <x v="24"/>
            <x v="26"/>
            <x v="28"/>
            <x v="29"/>
            <x v="57"/>
            <x v="65"/>
            <x v="66"/>
            <x v="70"/>
            <x v="76"/>
            <x v="80"/>
            <x v="81"/>
            <x v="84"/>
            <x v="87"/>
            <x v="92"/>
            <x v="93"/>
            <x v="94"/>
            <x v="95"/>
            <x v="98"/>
            <x v="100"/>
            <x v="101"/>
            <x v="102"/>
            <x v="105"/>
            <x v="106"/>
            <x v="110"/>
            <x v="112"/>
            <x v="115"/>
            <x v="116"/>
            <x v="118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1"/>
          </reference>
          <reference field="6" count="2">
            <x v="31"/>
            <x v="75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2"/>
          </reference>
          <reference field="6" count="1">
            <x v="23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4"/>
          </reference>
          <reference field="6" count="1">
            <x v="3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9"/>
          </reference>
          <reference field="6" count="7">
            <x v="38"/>
            <x v="62"/>
            <x v="74"/>
            <x v="79"/>
            <x v="90"/>
            <x v="103"/>
            <x v="10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3"/>
          </reference>
          <reference field="6" count="4">
            <x v="52"/>
            <x v="54"/>
            <x v="68"/>
            <x v="11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count="19">
            <x v="2"/>
            <x v="6"/>
            <x v="9"/>
            <x v="11"/>
            <x v="13"/>
            <x v="30"/>
            <x v="37"/>
            <x v="45"/>
            <x v="46"/>
            <x v="59"/>
            <x v="60"/>
            <x v="61"/>
            <x v="77"/>
            <x v="78"/>
            <x v="88"/>
            <x v="96"/>
            <x v="107"/>
            <x v="108"/>
            <x v="11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6"/>
          </reference>
          <reference field="6" count="3">
            <x v="53"/>
            <x v="86"/>
            <x v="12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7"/>
          </reference>
          <reference field="6" count="1">
            <x v="4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count="39">
            <x v="0"/>
            <x v="1"/>
            <x v="3"/>
            <x v="5"/>
            <x v="7"/>
            <x v="8"/>
            <x v="10"/>
            <x v="19"/>
            <x v="22"/>
            <x v="27"/>
            <x v="33"/>
            <x v="34"/>
            <x v="35"/>
            <x v="36"/>
            <x v="39"/>
            <x v="41"/>
            <x v="42"/>
            <x v="43"/>
            <x v="44"/>
            <x v="47"/>
            <x v="48"/>
            <x v="49"/>
            <x v="50"/>
            <x v="55"/>
            <x v="58"/>
            <x v="63"/>
            <x v="67"/>
            <x v="69"/>
            <x v="73"/>
            <x v="82"/>
            <x v="83"/>
            <x v="85"/>
            <x v="88"/>
            <x v="89"/>
            <x v="91"/>
            <x v="97"/>
            <x v="99"/>
            <x v="104"/>
            <x v="11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count="14">
            <x v="19"/>
            <x v="25"/>
            <x v="41"/>
            <x v="42"/>
            <x v="51"/>
            <x v="56"/>
            <x v="64"/>
            <x v="67"/>
            <x v="71"/>
            <x v="72"/>
            <x v="88"/>
            <x v="113"/>
            <x v="114"/>
            <x v="119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1">
            <x v="0"/>
          </reference>
          <reference field="5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5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5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5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5" defaultSubtotal="1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5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5" defaultSubtotal="1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5" defaultSubtotal="1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5" defaultSubtotal="1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5" defaultSubtotal="1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5" defaultSubtotal="1" count="1">
            <x v="1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4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4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5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6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7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8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2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21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24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26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28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29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57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65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66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7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76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8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81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84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87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9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93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94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95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98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0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01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0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05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06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1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1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15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16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0"/>
          </reference>
          <reference field="6" defaultSubtotal="1" count="1">
            <x v="118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1"/>
          </reference>
          <reference field="6" defaultSubtotal="1" count="1">
            <x v="31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1"/>
          </reference>
          <reference field="6" defaultSubtotal="1" count="1">
            <x v="75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2"/>
          </reference>
          <reference field="6" defaultSubtotal="1" count="1">
            <x v="23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4"/>
          </reference>
          <reference field="6" defaultSubtotal="1" count="1">
            <x v="3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9"/>
          </reference>
          <reference field="6" defaultSubtotal="1" count="1">
            <x v="38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9"/>
          </reference>
          <reference field="6" defaultSubtotal="1" count="1">
            <x v="6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9"/>
          </reference>
          <reference field="6" defaultSubtotal="1" count="1">
            <x v="74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9"/>
          </reference>
          <reference field="6" defaultSubtotal="1" count="1">
            <x v="79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9"/>
          </reference>
          <reference field="6" defaultSubtotal="1" count="1">
            <x v="90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9"/>
          </reference>
          <reference field="6" defaultSubtotal="1" count="1">
            <x v="103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5" count="1">
            <x v="9"/>
          </reference>
          <reference field="6" defaultSubtotal="1" count="1">
            <x v="10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3"/>
          </reference>
          <reference field="6" defaultSubtotal="1" count="1">
            <x v="52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3"/>
          </reference>
          <reference field="6" defaultSubtotal="1" count="1">
            <x v="54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3"/>
          </reference>
          <reference field="6" defaultSubtotal="1" count="1">
            <x v="6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3"/>
          </reference>
          <reference field="6" defaultSubtotal="1" count="1">
            <x v="11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2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6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1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1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3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3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45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46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5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6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6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7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7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8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96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10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10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5"/>
          </reference>
          <reference field="6" defaultSubtotal="1" count="1">
            <x v="11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6"/>
          </reference>
          <reference field="6" defaultSubtotal="1" count="1">
            <x v="5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6"/>
          </reference>
          <reference field="6" defaultSubtotal="1" count="1">
            <x v="86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6"/>
          </reference>
          <reference field="6" defaultSubtotal="1" count="1">
            <x v="12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7"/>
          </reference>
          <reference field="6" defaultSubtotal="1" count="1">
            <x v="4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5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1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1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22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2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3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34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35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36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3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4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42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4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44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4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4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4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50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55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5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6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6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6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7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82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8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85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8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8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9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9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9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104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8"/>
          </reference>
          <reference field="6" defaultSubtotal="1" count="1">
            <x v="11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19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25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4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42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5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56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64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67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71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72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88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113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114"/>
          </reference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5" count="1">
            <x v="10"/>
          </reference>
          <reference field="6" defaultSubtotal="1" count="1">
            <x v="119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4"/>
          </reference>
          <reference field="21" count="5">
            <x v="30"/>
            <x v="33"/>
            <x v="36"/>
            <x v="37"/>
            <x v="39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2"/>
          </reference>
          <reference field="21" count="1">
            <x v="29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4"/>
          </reference>
          <reference field="21" count="1">
            <x v="26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5"/>
          </reference>
          <reference field="21" count="2">
            <x v="28"/>
            <x v="37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6"/>
          </reference>
          <reference field="21" count="1">
            <x v="28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7"/>
          </reference>
          <reference field="21" count="1">
            <x v="29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8"/>
          </reference>
          <reference field="21" count="2">
            <x v="34"/>
            <x v="37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20"/>
          </reference>
          <reference field="21" count="1">
            <x v="21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21"/>
          </reference>
          <reference field="21" count="1">
            <x v="21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24"/>
          </reference>
          <reference field="21" count="1">
            <x v="6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26"/>
          </reference>
          <reference field="21" count="1">
            <x v="9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28"/>
          </reference>
          <reference field="21" count="9">
            <x v="3"/>
            <x v="11"/>
            <x v="18"/>
            <x v="25"/>
            <x v="27"/>
            <x v="30"/>
            <x v="31"/>
            <x v="35"/>
            <x v="4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29"/>
          </reference>
          <reference field="21" count="1">
            <x v="25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57"/>
          </reference>
          <reference field="21" count="1">
            <x v="30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65"/>
          </reference>
          <reference field="21" count="1">
            <x v="40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66"/>
          </reference>
          <reference field="21" count="1">
            <x v="20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70"/>
          </reference>
          <reference field="21" count="1">
            <x v="7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76"/>
          </reference>
          <reference field="21" count="4">
            <x v="2"/>
            <x v="19"/>
            <x v="27"/>
            <x v="40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80"/>
          </reference>
          <reference field="21" count="1">
            <x v="18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81"/>
          </reference>
          <reference field="21" count="1">
            <x v="17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84"/>
          </reference>
          <reference field="21" count="1">
            <x v="16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87"/>
          </reference>
          <reference field="21" count="1">
            <x v="20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92"/>
          </reference>
          <reference field="21" count="1">
            <x v="11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93"/>
          </reference>
          <reference field="21" count="1">
            <x v="1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94"/>
          </reference>
          <reference field="21" count="1">
            <x v="11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95"/>
          </reference>
          <reference field="21" count="2">
            <x v="13"/>
            <x v="14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98"/>
          </reference>
          <reference field="21" count="1">
            <x v="23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00"/>
          </reference>
          <reference field="21" count="1">
            <x v="20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01"/>
          </reference>
          <reference field="21" count="1">
            <x v="20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02"/>
          </reference>
          <reference field="21" count="1">
            <x v="41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05"/>
          </reference>
          <reference field="21" count="1">
            <x v="3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06"/>
          </reference>
          <reference field="21" count="1">
            <x v="7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10"/>
          </reference>
          <reference field="21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12"/>
          </reference>
          <reference field="21" count="1">
            <x v="4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15"/>
          </reference>
          <reference field="21" count="1">
            <x v="25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16"/>
          </reference>
          <reference field="21" count="9">
            <x v="16"/>
            <x v="26"/>
            <x v="28"/>
            <x v="30"/>
            <x v="31"/>
            <x v="32"/>
            <x v="35"/>
            <x v="37"/>
            <x v="38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0"/>
          </reference>
          <reference field="6" count="1">
            <x v="118"/>
          </reference>
          <reference field="21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1"/>
          </reference>
          <reference field="6" count="1">
            <x v="31"/>
          </reference>
          <reference field="21" count="1">
            <x v="41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1"/>
          </reference>
          <reference field="6" count="1">
            <x v="75"/>
          </reference>
          <reference field="21" count="3">
            <x v="43"/>
            <x v="44"/>
            <x v="45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2"/>
          </reference>
          <reference field="6" count="1">
            <x v="23"/>
          </reference>
          <reference field="21" count="1">
            <x v="23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4"/>
          </reference>
          <reference field="6" count="1">
            <x v="32"/>
          </reference>
          <reference field="21" count="1">
            <x v="8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9"/>
          </reference>
          <reference field="6" count="1">
            <x v="38"/>
          </reference>
          <reference field="21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9"/>
          </reference>
          <reference field="6" count="1">
            <x v="62"/>
          </reference>
          <reference field="21" count="1">
            <x v="24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9"/>
          </reference>
          <reference field="6" count="1">
            <x v="74"/>
          </reference>
          <reference field="21" count="1">
            <x v="23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9"/>
          </reference>
          <reference field="6" count="1">
            <x v="79"/>
          </reference>
          <reference field="21" count="1">
            <x v="3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9"/>
          </reference>
          <reference field="6" count="1">
            <x v="90"/>
          </reference>
          <reference field="21" count="1">
            <x v="24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9"/>
          </reference>
          <reference field="6" count="1">
            <x v="103"/>
          </reference>
          <reference field="21" count="1">
            <x v="32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5" count="1">
            <x v="9"/>
          </reference>
          <reference field="6" count="1">
            <x v="109"/>
          </reference>
          <reference field="21" count="1">
            <x v="24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3"/>
          </reference>
          <reference field="6" count="1">
            <x v="52"/>
          </reference>
          <reference field="21" count="1">
            <x v="2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3"/>
          </reference>
          <reference field="6" count="1">
            <x v="54"/>
          </reference>
          <reference field="21" count="1">
            <x v="2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3"/>
          </reference>
          <reference field="6" count="1">
            <x v="68"/>
          </reference>
          <reference field="21" count="1">
            <x v="31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3"/>
          </reference>
          <reference field="6" count="1">
            <x v="111"/>
          </reference>
          <reference field="21" count="1">
            <x v="46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2"/>
          </reference>
          <reference field="21" count="1">
            <x v="71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6"/>
          </reference>
          <reference field="21" count="1">
            <x v="2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9"/>
          </reference>
          <reference field="21" count="2">
            <x v="68"/>
            <x v="69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11"/>
          </reference>
          <reference field="21" count="1">
            <x v="39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13"/>
          </reference>
          <reference field="21" count="1">
            <x v="23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30"/>
          </reference>
          <reference field="21" count="2">
            <x v="4"/>
            <x v="5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37"/>
          </reference>
          <reference field="21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45"/>
          </reference>
          <reference field="21" count="1">
            <x v="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46"/>
          </reference>
          <reference field="21" count="1">
            <x v="56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59"/>
          </reference>
          <reference field="21" count="2">
            <x v="74"/>
            <x v="76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60"/>
          </reference>
          <reference field="21" count="1">
            <x v="74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61"/>
          </reference>
          <reference field="21" count="1">
            <x v="74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77"/>
          </reference>
          <reference field="21" count="1">
            <x v="19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78"/>
          </reference>
          <reference field="21" count="1">
            <x v="18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88"/>
          </reference>
          <reference field="21" count="1">
            <x v="5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96"/>
          </reference>
          <reference field="21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107"/>
          </reference>
          <reference field="21" count="1">
            <x v="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108"/>
          </reference>
          <reference field="21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5"/>
          </reference>
          <reference field="6" count="1">
            <x v="117"/>
          </reference>
          <reference field="21" count="1">
            <x v="60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6"/>
          </reference>
          <reference field="6" count="1">
            <x v="53"/>
          </reference>
          <reference field="21" count="1">
            <x v="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6"/>
          </reference>
          <reference field="6" count="1">
            <x v="86"/>
          </reference>
          <reference field="21" count="1">
            <x v="1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6"/>
          </reference>
          <reference field="6" count="1">
            <x v="120"/>
          </reference>
          <reference field="21" count="1">
            <x v="2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7"/>
          </reference>
          <reference field="6" count="1">
            <x v="40"/>
          </reference>
          <reference field="21" count="1">
            <x v="4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0"/>
          </reference>
          <reference field="21" count="1">
            <x v="24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1"/>
          </reference>
          <reference field="21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3"/>
          </reference>
          <reference field="21" count="1">
            <x v="7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5"/>
          </reference>
          <reference field="21" count="1">
            <x v="7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7"/>
          </reference>
          <reference field="21" count="1">
            <x v="7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8"/>
          </reference>
          <reference field="21" count="2">
            <x v="74"/>
            <x v="7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10"/>
          </reference>
          <reference field="21" count="1">
            <x v="7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19"/>
          </reference>
          <reference field="21" count="1">
            <x v="5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22"/>
          </reference>
          <reference field="21" count="1">
            <x v="5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27"/>
          </reference>
          <reference field="21" count="1">
            <x v="5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33"/>
          </reference>
          <reference field="21" count="1">
            <x v="6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34"/>
          </reference>
          <reference field="21" count="1">
            <x v="6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35"/>
          </reference>
          <reference field="21" count="1">
            <x v="6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36"/>
          </reference>
          <reference field="21" count="1">
            <x v="6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39"/>
          </reference>
          <reference field="21" count="1">
            <x v="5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41"/>
          </reference>
          <reference field="21" count="1">
            <x v="49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42"/>
          </reference>
          <reference field="21" count="1">
            <x v="48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43"/>
          </reference>
          <reference field="21" count="1">
            <x v="49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44"/>
          </reference>
          <reference field="21" count="1">
            <x v="48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47"/>
          </reference>
          <reference field="21" count="1">
            <x v="56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48"/>
          </reference>
          <reference field="21" count="1">
            <x v="56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49"/>
          </reference>
          <reference field="21" count="1">
            <x v="58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50"/>
          </reference>
          <reference field="21" count="1">
            <x v="59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55"/>
          </reference>
          <reference field="21" count="1">
            <x v="6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58"/>
          </reference>
          <reference field="21" count="1">
            <x v="5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63"/>
          </reference>
          <reference field="21" count="1">
            <x v="64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67"/>
          </reference>
          <reference field="21" count="1">
            <x v="53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69"/>
          </reference>
          <reference field="21" count="1">
            <x v="7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73"/>
          </reference>
          <reference field="21" count="1">
            <x v="56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82"/>
          </reference>
          <reference field="21" count="1">
            <x v="63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83"/>
          </reference>
          <reference field="21" count="1">
            <x v="63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85"/>
          </reference>
          <reference field="21" count="1">
            <x v="5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88"/>
          </reference>
          <reference field="21" count="1">
            <x v="54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89"/>
          </reference>
          <reference field="21" count="12">
            <x v="2"/>
            <x v="3"/>
            <x v="16"/>
            <x v="18"/>
            <x v="20"/>
            <x v="24"/>
            <x v="25"/>
            <x v="26"/>
            <x v="27"/>
            <x v="28"/>
            <x v="36"/>
            <x v="3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91"/>
          </reference>
          <reference field="21" count="1">
            <x v="6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97"/>
          </reference>
          <reference field="21" count="1">
            <x v="6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99"/>
          </reference>
          <reference field="21" count="2">
            <x v="61"/>
            <x v="6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104"/>
          </reference>
          <reference field="21" count="1">
            <x v="55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8"/>
          </reference>
          <reference field="6" count="1">
            <x v="113"/>
          </reference>
          <reference field="21" count="1">
            <x v="50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19"/>
          </reference>
          <reference field="21" count="1">
            <x v="5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25"/>
          </reference>
          <reference field="21" count="1">
            <x v="54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41"/>
          </reference>
          <reference field="21" count="1">
            <x v="49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42"/>
          </reference>
          <reference field="21" count="1">
            <x v="48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51"/>
          </reference>
          <reference field="21" count="1">
            <x v="64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56"/>
          </reference>
          <reference field="21" count="1">
            <x v="2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64"/>
          </reference>
          <reference field="21" count="1">
            <x v="10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67"/>
          </reference>
          <reference field="21" count="1">
            <x v="53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71"/>
          </reference>
          <reference field="21" count="2">
            <x v="5"/>
            <x v="3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72"/>
          </reference>
          <reference field="21" count="1">
            <x v="70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88"/>
          </reference>
          <reference field="21" count="2">
            <x v="56"/>
            <x v="77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113"/>
          </reference>
          <reference field="21" count="1">
            <x v="50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114"/>
          </reference>
          <reference field="21" count="1">
            <x v="51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5" count="1">
            <x v="10"/>
          </reference>
          <reference field="6" count="1">
            <x v="119"/>
          </reference>
          <reference field="21" count="2">
            <x v="66"/>
            <x v="73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3:D136" firstHeaderRow="2" firstDataRow="2" firstDataCol="3"/>
  <pivotFields count="39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0"/>
        <item x="1"/>
        <item x="3"/>
        <item x="9"/>
        <item x="2"/>
        <item x="6"/>
        <item x="8"/>
        <item x="5"/>
        <item x="7"/>
        <item x="4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72"/>
    <pivotField compact="0" outline="0" subtotalTop="0" showAll="0" numFmtId="172"/>
    <pivotField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9">
        <item x="14"/>
        <item x="15"/>
        <item x="1"/>
        <item x="13"/>
        <item x="42"/>
        <item x="44"/>
        <item x="4"/>
        <item x="22"/>
        <item x="39"/>
        <item x="24"/>
        <item x="47"/>
        <item x="8"/>
        <item x="7"/>
        <item x="10"/>
        <item x="9"/>
        <item x="45"/>
        <item x="23"/>
        <item x="17"/>
        <item x="18"/>
        <item x="6"/>
        <item x="11"/>
        <item x="20"/>
        <item x="43"/>
        <item x="21"/>
        <item x="40"/>
        <item x="16"/>
        <item x="30"/>
        <item x="0"/>
        <item x="3"/>
        <item x="2"/>
        <item x="26"/>
        <item x="27"/>
        <item x="34"/>
        <item x="31"/>
        <item x="29"/>
        <item x="28"/>
        <item x="32"/>
        <item x="19"/>
        <item x="35"/>
        <item x="33"/>
        <item x="5"/>
        <item x="12"/>
        <item x="25"/>
        <item x="36"/>
        <item x="37"/>
        <item x="38"/>
        <item x="46"/>
        <item x="41"/>
        <item x="48"/>
        <item x="49"/>
        <item x="50"/>
        <item x="77"/>
        <item x="51"/>
        <item x="52"/>
        <item x="67"/>
        <item x="64"/>
        <item x="53"/>
        <item x="54"/>
        <item x="62"/>
        <item x="65"/>
        <item x="68"/>
        <item x="56"/>
        <item x="57"/>
        <item x="58"/>
        <item x="59"/>
        <item x="55"/>
        <item x="73"/>
        <item x="66"/>
        <item x="69"/>
        <item x="70"/>
        <item x="74"/>
        <item x="71"/>
        <item x="63"/>
        <item x="76"/>
        <item x="60"/>
        <item x="61"/>
        <item x="72"/>
        <item x="75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4"/>
    <pivotField compact="0" outline="0" subtotalTop="0" showAll="0"/>
  </pivotFields>
  <rowFields count="3">
    <field x="1"/>
    <field x="5"/>
    <field x="21"/>
  </rowFields>
  <rowItems count="132">
    <i>
      <x/>
      <x/>
      <x/>
    </i>
    <i r="2">
      <x v="1"/>
    </i>
    <i r="2">
      <x v="2"/>
    </i>
    <i r="2">
      <x v="3"/>
    </i>
    <i r="2">
      <x v="6"/>
    </i>
    <i r="2">
      <x v="7"/>
    </i>
    <i r="2">
      <x v="9"/>
    </i>
    <i r="2">
      <x v="11"/>
    </i>
    <i r="2">
      <x v="12"/>
    </i>
    <i r="2">
      <x v="13"/>
    </i>
    <i r="2">
      <x v="14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t="default" r="1">
      <x/>
    </i>
    <i r="1">
      <x v="1"/>
      <x v="41"/>
    </i>
    <i r="2">
      <x v="43"/>
    </i>
    <i r="2">
      <x v="44"/>
    </i>
    <i r="2">
      <x v="45"/>
    </i>
    <i t="default" r="1">
      <x v="1"/>
    </i>
    <i r="1">
      <x v="2"/>
      <x v="23"/>
    </i>
    <i t="default" r="1">
      <x v="2"/>
    </i>
    <i r="1">
      <x v="4"/>
      <x v="8"/>
    </i>
    <i t="default" r="1">
      <x v="4"/>
    </i>
    <i r="1">
      <x v="9"/>
      <x v="2"/>
    </i>
    <i r="2">
      <x v="23"/>
    </i>
    <i r="2">
      <x v="24"/>
    </i>
    <i r="2">
      <x v="32"/>
    </i>
    <i t="default" r="1">
      <x v="9"/>
    </i>
    <i t="default">
      <x/>
    </i>
    <i>
      <x v="1"/>
      <x v="3"/>
      <x v="22"/>
    </i>
    <i r="2">
      <x v="31"/>
    </i>
    <i r="2">
      <x v="46"/>
    </i>
    <i t="default" r="1">
      <x v="3"/>
    </i>
    <i r="1">
      <x v="5"/>
      <x v="2"/>
    </i>
    <i r="2">
      <x v="4"/>
    </i>
    <i r="2">
      <x v="7"/>
    </i>
    <i r="2">
      <x v="18"/>
    </i>
    <i r="2">
      <x v="19"/>
    </i>
    <i r="2">
      <x v="23"/>
    </i>
    <i r="2">
      <x v="27"/>
    </i>
    <i r="2">
      <x v="39"/>
    </i>
    <i r="2">
      <x v="55"/>
    </i>
    <i r="2">
      <x v="56"/>
    </i>
    <i r="2">
      <x v="60"/>
    </i>
    <i r="2">
      <x v="68"/>
    </i>
    <i r="2">
      <x v="69"/>
    </i>
    <i r="2">
      <x v="71"/>
    </i>
    <i r="2">
      <x v="74"/>
    </i>
    <i r="2">
      <x v="76"/>
    </i>
    <i t="default" r="1">
      <x v="5"/>
    </i>
    <i r="1">
      <x v="6"/>
      <x v="5"/>
    </i>
    <i r="2">
      <x v="15"/>
    </i>
    <i r="2">
      <x v="22"/>
    </i>
    <i t="default" r="1">
      <x v="6"/>
    </i>
    <i r="1">
      <x v="7"/>
      <x v="47"/>
    </i>
    <i t="default" r="1">
      <x v="7"/>
    </i>
    <i r="1">
      <x v="8"/>
      <x v="2"/>
    </i>
    <i r="2">
      <x v="3"/>
    </i>
    <i r="2">
      <x v="16"/>
    </i>
    <i r="2">
      <x v="18"/>
    </i>
    <i r="2">
      <x v="20"/>
    </i>
    <i r="2">
      <x v="24"/>
    </i>
    <i r="2">
      <x v="25"/>
    </i>
    <i r="2">
      <x v="26"/>
    </i>
    <i r="2">
      <x v="27"/>
    </i>
    <i r="2">
      <x v="28"/>
    </i>
    <i r="2">
      <x v="36"/>
    </i>
    <i r="2">
      <x v="37"/>
    </i>
    <i r="2">
      <x v="48"/>
    </i>
    <i r="2">
      <x v="49"/>
    </i>
    <i r="2">
      <x v="50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67"/>
    </i>
    <i r="2">
      <x v="72"/>
    </i>
    <i r="2">
      <x v="74"/>
    </i>
    <i r="2">
      <x v="75"/>
    </i>
    <i t="default" r="1">
      <x v="8"/>
    </i>
    <i r="1">
      <x v="10"/>
      <x v="5"/>
    </i>
    <i r="2">
      <x v="10"/>
    </i>
    <i r="2">
      <x v="22"/>
    </i>
    <i r="2">
      <x v="3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64"/>
    </i>
    <i r="2">
      <x v="66"/>
    </i>
    <i r="2">
      <x v="70"/>
    </i>
    <i r="2">
      <x v="73"/>
    </i>
    <i r="2">
      <x v="77"/>
    </i>
    <i t="default" r="1">
      <x v="10"/>
    </i>
    <i t="default">
      <x v="1"/>
    </i>
    <i t="grand">
      <x/>
    </i>
  </rowItems>
  <colItems count="1">
    <i/>
  </colItems>
  <dataFields count="1">
    <dataField name="Suma de PRESUPUESTO REQUERIDO " fld="37" baseField="21" baseItem="1" numFmtId="169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C83" firstHeaderRow="2" firstDataRow="2" firstDataCol="2"/>
  <pivotFields count="3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2"/>
    <pivotField compact="0" outline="0" subtotalTop="0" showAll="0" numFmtId="172"/>
    <pivotField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9">
        <item x="14"/>
        <item x="15"/>
        <item x="1"/>
        <item x="13"/>
        <item x="42"/>
        <item x="44"/>
        <item x="4"/>
        <item x="22"/>
        <item x="39"/>
        <item x="24"/>
        <item x="47"/>
        <item x="8"/>
        <item x="7"/>
        <item x="10"/>
        <item x="9"/>
        <item x="45"/>
        <item x="23"/>
        <item x="17"/>
        <item x="18"/>
        <item x="6"/>
        <item x="11"/>
        <item x="20"/>
        <item x="43"/>
        <item x="21"/>
        <item x="40"/>
        <item x="16"/>
        <item x="30"/>
        <item x="0"/>
        <item x="3"/>
        <item x="2"/>
        <item x="26"/>
        <item x="27"/>
        <item x="34"/>
        <item x="31"/>
        <item x="29"/>
        <item x="28"/>
        <item x="32"/>
        <item x="19"/>
        <item x="35"/>
        <item x="33"/>
        <item x="5"/>
        <item x="12"/>
        <item x="25"/>
        <item x="36"/>
        <item x="37"/>
        <item x="38"/>
        <item x="46"/>
        <item x="41"/>
        <item x="48"/>
        <item x="49"/>
        <item x="50"/>
        <item x="77"/>
        <item x="51"/>
        <item x="52"/>
        <item x="67"/>
        <item x="64"/>
        <item x="53"/>
        <item x="54"/>
        <item x="62"/>
        <item x="65"/>
        <item x="68"/>
        <item x="56"/>
        <item x="57"/>
        <item x="58"/>
        <item x="59"/>
        <item x="55"/>
        <item x="73"/>
        <item x="66"/>
        <item x="69"/>
        <item x="70"/>
        <item x="74"/>
        <item x="71"/>
        <item x="63"/>
        <item x="76"/>
        <item x="60"/>
        <item x="61"/>
        <item x="72"/>
        <item x="75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25">
        <item x="0"/>
        <item m="1" x="20"/>
        <item m="1" x="23"/>
        <item x="1"/>
        <item m="1" x="22"/>
        <item m="1" x="21"/>
        <item x="2"/>
        <item m="1" x="12"/>
        <item x="3"/>
        <item m="1" x="15"/>
        <item x="4"/>
        <item m="1" x="24"/>
        <item m="1" x="17"/>
        <item x="7"/>
        <item m="1" x="18"/>
        <item x="6"/>
        <item m="1" x="19"/>
        <item x="9"/>
        <item m="1" x="11"/>
        <item m="1" x="13"/>
        <item x="5"/>
        <item m="1" x="14"/>
        <item x="8"/>
        <item m="1" x="16"/>
        <item m="1" x="1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4"/>
    <pivotField compact="0" outline="0" subtotalTop="0" showAll="0"/>
  </pivotFields>
  <rowFields count="2">
    <field x="23"/>
    <field x="21"/>
  </rowFields>
  <rowItems count="7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>
      <x v="3"/>
      <x v="40"/>
    </i>
    <i r="1">
      <x v="41"/>
    </i>
    <i r="1">
      <x v="42"/>
    </i>
    <i r="1">
      <x v="43"/>
    </i>
    <i r="1">
      <x v="44"/>
    </i>
    <i r="1">
      <x v="45"/>
    </i>
    <i>
      <x v="6"/>
      <x v="46"/>
    </i>
    <i r="1">
      <x v="47"/>
    </i>
    <i>
      <x v="8"/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>
      <x v="10"/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>
      <x v="13"/>
      <x v="71"/>
    </i>
    <i>
      <x v="15"/>
      <x v="72"/>
    </i>
    <i>
      <x v="17"/>
      <x v="73"/>
    </i>
    <i>
      <x v="20"/>
      <x v="74"/>
    </i>
    <i r="1">
      <x v="75"/>
    </i>
    <i r="1">
      <x v="76"/>
    </i>
    <i>
      <x v="22"/>
      <x v="77"/>
    </i>
    <i t="grand">
      <x/>
    </i>
  </rowItems>
  <colItems count="1">
    <i/>
  </colItems>
  <dataFields count="1">
    <dataField name="Suma de PRESUPUESTO REQUERIDO " fld="37" baseField="23" baseItem="13" numFmtId="174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8" cacheId="2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3:C17" firstHeaderRow="2" firstDataRow="2" firstDataCol="2"/>
  <pivotFields count="39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6">
        <item x="0"/>
        <item m="1" x="20"/>
        <item m="1" x="23"/>
        <item x="1"/>
        <item m="1" x="22"/>
        <item m="1" x="21"/>
        <item x="2"/>
        <item m="1" x="12"/>
        <item x="3"/>
        <item m="1" x="15"/>
        <item x="4"/>
        <item m="1" x="24"/>
        <item m="1" x="17"/>
        <item x="7"/>
        <item m="1" x="18"/>
        <item x="6"/>
        <item m="1" x="19"/>
        <item x="9"/>
        <item m="1" x="11"/>
        <item m="1" x="13"/>
        <item x="5"/>
        <item m="1" x="14"/>
        <item x="8"/>
        <item m="1" x="16"/>
        <item m="1"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23"/>
  </rowFields>
  <rowItems count="13">
    <i>
      <x/>
      <x/>
    </i>
    <i r="1">
      <x v="3"/>
    </i>
    <i r="1">
      <x v="6"/>
    </i>
    <i t="default">
      <x/>
    </i>
    <i>
      <x v="1"/>
      <x v="8"/>
    </i>
    <i r="1">
      <x v="10"/>
    </i>
    <i r="1">
      <x v="13"/>
    </i>
    <i r="1">
      <x v="15"/>
    </i>
    <i r="1">
      <x v="17"/>
    </i>
    <i r="1">
      <x v="20"/>
    </i>
    <i r="1">
      <x v="22"/>
    </i>
    <i t="default">
      <x v="1"/>
    </i>
    <i t="grand">
      <x/>
    </i>
  </rowItems>
  <colItems count="1">
    <i/>
  </colItems>
  <dataFields count="1">
    <dataField name="Suma de PRESUPUESTO FINANCIADO 2021" fld="9" baseField="23" baseItem="8" numFmtId="171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3:C88" firstHeaderRow="2" firstDataRow="2" firstDataCol="2" rowPageCount="1" colPageCount="1"/>
  <pivotFields count="35">
    <pivotField compact="0" outline="0" subtotalTop="0" showAll="0"/>
    <pivotField axis="axisPage" compact="0" outline="0" subtotalTop="0" showAll="0">
      <items count="3">
        <item x="0"/>
        <item h="1" x="1"/>
        <item t="default"/>
      </items>
    </pivotField>
    <pivotField compact="0" outline="0" subtotalTop="0" showAll="0"/>
    <pivotField axis="axisRow" compact="0" outline="0" subtotalTop="0" showAll="0">
      <items count="9">
        <item x="0"/>
        <item x="2"/>
        <item x="1"/>
        <item x="3"/>
        <item x="4"/>
        <item x="5"/>
        <item x="6"/>
        <item m="1"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4">
        <item x="14"/>
        <item x="15"/>
        <item x="1"/>
        <item x="13"/>
        <item x="43"/>
        <item x="45"/>
        <item x="4"/>
        <item x="22"/>
        <item x="40"/>
        <item x="24"/>
        <item x="48"/>
        <item x="8"/>
        <item x="7"/>
        <item x="10"/>
        <item x="9"/>
        <item x="46"/>
        <item x="23"/>
        <item x="17"/>
        <item x="18"/>
        <item x="6"/>
        <item x="11"/>
        <item x="20"/>
        <item x="44"/>
        <item x="21"/>
        <item x="41"/>
        <item x="16"/>
        <item x="30"/>
        <item x="0"/>
        <item x="3"/>
        <item x="2"/>
        <item x="36"/>
        <item x="26"/>
        <item x="27"/>
        <item x="34"/>
        <item x="31"/>
        <item x="29"/>
        <item x="28"/>
        <item x="32"/>
        <item x="19"/>
        <item x="35"/>
        <item x="33"/>
        <item x="5"/>
        <item x="12"/>
        <item x="25"/>
        <item x="37"/>
        <item x="38"/>
        <item x="39"/>
        <item x="47"/>
        <item x="42"/>
        <item x="49"/>
        <item x="50"/>
        <item x="51"/>
        <item x="74"/>
        <item x="52"/>
        <item x="53"/>
        <item x="82"/>
        <item x="68"/>
        <item x="65"/>
        <item x="54"/>
        <item x="55"/>
        <item x="77"/>
        <item x="63"/>
        <item x="66"/>
        <item x="69"/>
        <item x="57"/>
        <item x="58"/>
        <item x="59"/>
        <item x="60"/>
        <item x="56"/>
        <item x="78"/>
        <item x="67"/>
        <item x="79"/>
        <item x="70"/>
        <item x="80"/>
        <item x="71"/>
        <item x="81"/>
        <item x="72"/>
        <item x="64"/>
        <item x="76"/>
        <item x="61"/>
        <item x="62"/>
        <item x="73"/>
        <item x="75"/>
        <item t="default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2">
    <field x="3"/>
    <field x="18"/>
  </rowFields>
  <rowItems count="84">
    <i>
      <x/>
      <x/>
    </i>
    <i r="1">
      <x v="1"/>
    </i>
    <i r="1">
      <x v="2"/>
    </i>
    <i r="1">
      <x v="3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t="default">
      <x/>
    </i>
    <i>
      <x v="1"/>
      <x v="23"/>
    </i>
    <i t="default">
      <x v="1"/>
    </i>
    <i>
      <x v="2"/>
      <x v="8"/>
    </i>
    <i t="default">
      <x v="2"/>
    </i>
    <i>
      <x v="3"/>
      <x v="2"/>
    </i>
    <i r="1">
      <x v="23"/>
    </i>
    <i r="1">
      <x v="24"/>
    </i>
    <i r="1">
      <x v="33"/>
    </i>
    <i t="default">
      <x v="3"/>
    </i>
    <i>
      <x v="4"/>
      <x v="2"/>
    </i>
    <i r="1">
      <x v="4"/>
    </i>
    <i r="1">
      <x v="7"/>
    </i>
    <i r="1">
      <x v="18"/>
    </i>
    <i r="1">
      <x v="19"/>
    </i>
    <i r="1">
      <x v="23"/>
    </i>
    <i r="1">
      <x v="27"/>
    </i>
    <i r="1">
      <x v="40"/>
    </i>
    <i r="1">
      <x v="48"/>
    </i>
    <i t="default">
      <x v="4"/>
    </i>
    <i>
      <x v="5"/>
      <x v="2"/>
    </i>
    <i r="1">
      <x v="3"/>
    </i>
    <i r="1">
      <x v="5"/>
    </i>
    <i r="1">
      <x v="15"/>
    </i>
    <i r="1">
      <x v="16"/>
    </i>
    <i r="1">
      <x v="18"/>
    </i>
    <i r="1">
      <x v="20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7"/>
    </i>
    <i r="1">
      <x v="38"/>
    </i>
    <i t="default">
      <x v="5"/>
    </i>
    <i>
      <x v="6"/>
      <x v="5"/>
    </i>
    <i r="1">
      <x v="10"/>
    </i>
    <i r="1">
      <x v="22"/>
    </i>
    <i r="1">
      <x v="32"/>
    </i>
    <i r="1">
      <x v="38"/>
    </i>
    <i r="1">
      <x v="47"/>
    </i>
    <i t="default">
      <x v="6"/>
    </i>
    <i t="grand">
      <x/>
    </i>
  </rowItems>
  <colItems count="1">
    <i/>
  </colItems>
  <pageFields count="1">
    <pageField fld="1" hier="0"/>
  </pageFields>
  <dataFields count="1">
    <dataField name="Suma de PRESUPUESTO FINANCIADO 2021" fld="7" baseField="0" baseItem="0" numFmtId="43"/>
  </dataFields>
  <formats count="1">
    <format dxfId="4">
      <pivotArea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35">
    <pivotField compact="0" outline="0" subtotalTop="0" showAll="0"/>
    <pivotField axis="axisPage" compact="0" outline="0" subtotalTop="0" showAll="0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1">
    <field x="19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a de PRESUPUESTO FINANCIADO 2021" fld="7" baseField="0" baseItem="0" numFmtId="43"/>
  </dataFields>
  <formats count="1">
    <format dxfId="4">
      <pivotArea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0" firstHeaderRow="2" firstDataRow="2" firstDataCol="1" rowPageCount="1" colPageCount="1"/>
  <pivotFields count="35">
    <pivotField compact="0" outline="0" subtotalTop="0" showAll="0"/>
    <pivotField axis="axisPage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9">
        <item x="1"/>
        <item x="2"/>
        <item x="3"/>
        <item x="4"/>
        <item x="0"/>
        <item x="5"/>
        <item m="1" x="7"/>
        <item m="1"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1">
    <field x="2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pageFields count="1">
    <pageField fld="1" hier="0"/>
  </pageFields>
  <dataFields count="1">
    <dataField name="Suma de PRESUPUESTO FINANCIADO 2021" fld="7" baseField="0" baseItem="0" numFmtId="43"/>
  </dataFields>
  <formats count="1">
    <format dxfId="4">
      <pivotArea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itemPrintTitles="1" compactData="0" updatedVersion="2" indent="0" showMemberPropertyTips="1">
  <location ref="A3:C27" firstHeaderRow="2" firstDataRow="2" firstDataCol="2" rowPageCount="1" colPageCount="1"/>
  <pivotFields count="35">
    <pivotField compact="0" outline="0" subtotalTop="0" showAll="0"/>
    <pivotField axis="axisPage" compact="0" outline="0" subtotalTop="0" showAll="0">
      <items count="3">
        <item h="1" x="0"/>
        <item x="1"/>
        <item t="default"/>
      </items>
    </pivotField>
    <pivotField axis="axisRow" compact="0" outline="0" subtotalTop="0" showAll="0">
      <items count="9">
        <item x="1"/>
        <item x="2"/>
        <item x="3"/>
        <item x="4"/>
        <item x="0"/>
        <item x="5"/>
        <item m="1" x="7"/>
        <item m="1"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0">
        <item x="0"/>
        <item x="1"/>
        <item x="2"/>
        <item x="3"/>
        <item x="4"/>
        <item x="7"/>
        <item x="6"/>
        <item x="9"/>
        <item x="5"/>
        <item x="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4"/>
  </pivotFields>
  <rowFields count="2">
    <field x="2"/>
    <field x="20"/>
  </rowFields>
  <rowItems count="23">
    <i>
      <x/>
      <x v="3"/>
    </i>
    <i r="1">
      <x v="4"/>
    </i>
    <i r="1">
      <x v="6"/>
    </i>
    <i r="1">
      <x v="8"/>
    </i>
    <i t="default">
      <x/>
    </i>
    <i>
      <x v="1"/>
      <x v="3"/>
    </i>
    <i r="1">
      <x v="4"/>
    </i>
    <i r="1">
      <x v="8"/>
    </i>
    <i t="default">
      <x v="1"/>
    </i>
    <i>
      <x v="2"/>
      <x v="4"/>
    </i>
    <i r="1">
      <x v="5"/>
    </i>
    <i r="1">
      <x v="8"/>
    </i>
    <i t="default">
      <x v="2"/>
    </i>
    <i>
      <x v="3"/>
      <x v="3"/>
    </i>
    <i r="1">
      <x v="4"/>
    </i>
    <i r="1">
      <x v="6"/>
    </i>
    <i r="1">
      <x v="7"/>
    </i>
    <i r="1">
      <x v="8"/>
    </i>
    <i r="1">
      <x v="9"/>
    </i>
    <i t="default">
      <x v="3"/>
    </i>
    <i>
      <x v="5"/>
      <x v="3"/>
    </i>
    <i t="default">
      <x v="5"/>
    </i>
    <i t="grand">
      <x/>
    </i>
  </rowItems>
  <colItems count="1">
    <i/>
  </colItems>
  <pageFields count="1">
    <pageField fld="1" hier="0"/>
  </pageFields>
  <dataFields count="1">
    <dataField name="Suma de PRESUPUESTO FINANCIADO 2021" fld="7" baseField="0" baseItem="0" numFmtId="43"/>
  </dataFields>
  <formats count="1">
    <format dxfId="4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6">
      <selection activeCell="E28" sqref="E28"/>
    </sheetView>
  </sheetViews>
  <sheetFormatPr defaultColWidth="11.421875" defaultRowHeight="15"/>
  <cols>
    <col min="1" max="1" width="14.57421875" style="0" customWidth="1"/>
    <col min="2" max="2" width="11.00390625" style="0" customWidth="1"/>
    <col min="3" max="3" width="47.421875" style="0" customWidth="1"/>
    <col min="4" max="4" width="54.28125" style="120" customWidth="1"/>
    <col min="5" max="5" width="14.57421875" style="0" customWidth="1"/>
  </cols>
  <sheetData>
    <row r="3" spans="1:5" ht="15">
      <c r="A3" s="112" t="s">
        <v>1221</v>
      </c>
      <c r="B3" s="109"/>
      <c r="C3" s="109"/>
      <c r="D3" s="109"/>
      <c r="E3" s="122"/>
    </row>
    <row r="4" spans="1:5" ht="15">
      <c r="A4" s="112" t="s">
        <v>4</v>
      </c>
      <c r="B4" s="112" t="s">
        <v>3</v>
      </c>
      <c r="C4" s="112" t="s">
        <v>5</v>
      </c>
      <c r="D4" s="112" t="s">
        <v>6</v>
      </c>
      <c r="E4" s="122" t="s">
        <v>1237</v>
      </c>
    </row>
    <row r="5" spans="1:5" ht="15">
      <c r="A5" s="108" t="s">
        <v>34</v>
      </c>
      <c r="B5" s="108" t="s">
        <v>1115</v>
      </c>
      <c r="C5" s="108" t="s">
        <v>35</v>
      </c>
      <c r="D5" s="117" t="s">
        <v>36</v>
      </c>
      <c r="E5" s="133">
        <v>821521.15</v>
      </c>
    </row>
    <row r="6" spans="1:5" ht="15">
      <c r="A6" s="111"/>
      <c r="B6" s="111"/>
      <c r="C6" s="111"/>
      <c r="D6" s="118" t="s">
        <v>119</v>
      </c>
      <c r="E6" s="134">
        <v>1835</v>
      </c>
    </row>
    <row r="7" spans="1:5" ht="30">
      <c r="A7" s="111"/>
      <c r="B7" s="111"/>
      <c r="C7" s="117" t="s">
        <v>1230</v>
      </c>
      <c r="D7" s="116"/>
      <c r="E7" s="133">
        <v>823356.15</v>
      </c>
    </row>
    <row r="8" spans="1:5" ht="15">
      <c r="A8" s="111"/>
      <c r="B8" s="111"/>
      <c r="C8" s="108" t="s">
        <v>124</v>
      </c>
      <c r="D8" s="117" t="s">
        <v>124</v>
      </c>
      <c r="E8" s="133">
        <v>1826.72</v>
      </c>
    </row>
    <row r="9" spans="1:5" ht="15">
      <c r="A9" s="111"/>
      <c r="B9" s="111"/>
      <c r="C9" s="117" t="s">
        <v>1231</v>
      </c>
      <c r="D9" s="116"/>
      <c r="E9" s="133">
        <v>1826.72</v>
      </c>
    </row>
    <row r="10" spans="1:5" ht="15">
      <c r="A10" s="111"/>
      <c r="B10" s="111"/>
      <c r="C10" s="108" t="s">
        <v>127</v>
      </c>
      <c r="D10" s="117" t="s">
        <v>128</v>
      </c>
      <c r="E10" s="133">
        <v>0</v>
      </c>
    </row>
    <row r="11" spans="1:5" ht="15">
      <c r="A11" s="111"/>
      <c r="B11" s="111"/>
      <c r="C11" s="117" t="s">
        <v>1232</v>
      </c>
      <c r="D11" s="116"/>
      <c r="E11" s="133">
        <v>0</v>
      </c>
    </row>
    <row r="12" spans="1:5" ht="30">
      <c r="A12" s="111"/>
      <c r="B12" s="111"/>
      <c r="C12" s="108" t="s">
        <v>131</v>
      </c>
      <c r="D12" s="117" t="s">
        <v>131</v>
      </c>
      <c r="E12" s="133">
        <v>125080</v>
      </c>
    </row>
    <row r="13" spans="1:5" ht="30">
      <c r="A13" s="111"/>
      <c r="B13" s="111"/>
      <c r="C13" s="117" t="s">
        <v>1233</v>
      </c>
      <c r="D13" s="116"/>
      <c r="E13" s="133">
        <v>125080</v>
      </c>
    </row>
    <row r="14" spans="1:5" ht="30">
      <c r="A14" s="111"/>
      <c r="B14" s="117" t="s">
        <v>1228</v>
      </c>
      <c r="C14" s="116"/>
      <c r="D14" s="116"/>
      <c r="E14" s="133">
        <v>950262.87</v>
      </c>
    </row>
    <row r="15" spans="1:5" ht="30">
      <c r="A15" s="111"/>
      <c r="B15" s="108" t="s">
        <v>1118</v>
      </c>
      <c r="C15" s="108" t="s">
        <v>140</v>
      </c>
      <c r="D15" s="117" t="s">
        <v>156</v>
      </c>
      <c r="E15" s="133">
        <v>64523.7</v>
      </c>
    </row>
    <row r="16" spans="1:5" ht="30">
      <c r="A16" s="111"/>
      <c r="B16" s="111"/>
      <c r="C16" s="111"/>
      <c r="D16" s="118" t="s">
        <v>142</v>
      </c>
      <c r="E16" s="134">
        <v>279565.35000000003</v>
      </c>
    </row>
    <row r="17" spans="1:5" ht="15">
      <c r="A17" s="111"/>
      <c r="B17" s="111"/>
      <c r="C17" s="117" t="s">
        <v>1234</v>
      </c>
      <c r="D17" s="116"/>
      <c r="E17" s="133">
        <v>344089.05000000005</v>
      </c>
    </row>
    <row r="18" spans="1:5" ht="30">
      <c r="A18" s="111"/>
      <c r="B18" s="111"/>
      <c r="C18" s="108" t="s">
        <v>1119</v>
      </c>
      <c r="D18" s="117" t="s">
        <v>1123</v>
      </c>
      <c r="E18" s="133">
        <v>25000</v>
      </c>
    </row>
    <row r="19" spans="1:5" ht="30">
      <c r="A19" s="111"/>
      <c r="B19" s="111"/>
      <c r="C19" s="111"/>
      <c r="D19" s="118" t="s">
        <v>179</v>
      </c>
      <c r="E19" s="134">
        <v>50000</v>
      </c>
    </row>
    <row r="20" spans="1:5" ht="30">
      <c r="A20" s="111"/>
      <c r="B20" s="111"/>
      <c r="C20" s="117" t="s">
        <v>1235</v>
      </c>
      <c r="D20" s="116"/>
      <c r="E20" s="133">
        <v>75000</v>
      </c>
    </row>
    <row r="21" spans="1:5" ht="45">
      <c r="A21" s="111"/>
      <c r="B21" s="111"/>
      <c r="C21" s="108" t="s">
        <v>145</v>
      </c>
      <c r="D21" s="117" t="s">
        <v>1127</v>
      </c>
      <c r="E21" s="133">
        <v>2062052.18</v>
      </c>
    </row>
    <row r="22" spans="1:5" ht="30">
      <c r="A22" s="111"/>
      <c r="B22" s="111"/>
      <c r="C22" s="111"/>
      <c r="D22" s="118" t="s">
        <v>152</v>
      </c>
      <c r="E22" s="134">
        <v>21956</v>
      </c>
    </row>
    <row r="23" spans="1:5" ht="45">
      <c r="A23" s="111"/>
      <c r="B23" s="111"/>
      <c r="C23" s="117" t="s">
        <v>1236</v>
      </c>
      <c r="D23" s="116"/>
      <c r="E23" s="133">
        <v>2084008.18</v>
      </c>
    </row>
    <row r="24" spans="1:5" ht="30">
      <c r="A24" s="111"/>
      <c r="B24" s="117" t="s">
        <v>1229</v>
      </c>
      <c r="C24" s="116"/>
      <c r="D24" s="116"/>
      <c r="E24" s="133">
        <v>2503097.23</v>
      </c>
    </row>
    <row r="25" spans="1:5" ht="30">
      <c r="A25" s="126" t="s">
        <v>1226</v>
      </c>
      <c r="B25" s="127"/>
      <c r="C25" s="127"/>
      <c r="D25" s="127"/>
      <c r="E25" s="136">
        <v>3453360.0999999996</v>
      </c>
    </row>
    <row r="26" spans="1:5" ht="30">
      <c r="A26" s="108" t="s">
        <v>178</v>
      </c>
      <c r="B26" s="108" t="s">
        <v>1118</v>
      </c>
      <c r="C26" s="108" t="s">
        <v>140</v>
      </c>
      <c r="D26" s="117" t="s">
        <v>156</v>
      </c>
      <c r="E26" s="133">
        <v>58700</v>
      </c>
    </row>
    <row r="27" spans="1:5" ht="15">
      <c r="A27" s="111"/>
      <c r="B27" s="111"/>
      <c r="C27" s="117" t="s">
        <v>1234</v>
      </c>
      <c r="D27" s="116"/>
      <c r="E27" s="133">
        <v>58700</v>
      </c>
    </row>
    <row r="28" spans="1:5" ht="30">
      <c r="A28" s="111"/>
      <c r="B28" s="111"/>
      <c r="C28" s="108" t="s">
        <v>1119</v>
      </c>
      <c r="D28" s="117" t="s">
        <v>179</v>
      </c>
      <c r="E28" s="133">
        <v>464601.88999999996</v>
      </c>
    </row>
    <row r="29" spans="1:5" ht="30">
      <c r="A29" s="111"/>
      <c r="B29" s="111"/>
      <c r="C29" s="117" t="s">
        <v>1235</v>
      </c>
      <c r="D29" s="116"/>
      <c r="E29" s="133">
        <v>464601.88999999996</v>
      </c>
    </row>
    <row r="30" spans="1:5" ht="30">
      <c r="A30" s="111"/>
      <c r="B30" s="111"/>
      <c r="C30" s="108" t="s">
        <v>145</v>
      </c>
      <c r="D30" s="117" t="s">
        <v>152</v>
      </c>
      <c r="E30" s="133">
        <v>692861.55</v>
      </c>
    </row>
    <row r="31" spans="1:5" ht="45">
      <c r="A31" s="111"/>
      <c r="B31" s="111"/>
      <c r="C31" s="117" t="s">
        <v>1236</v>
      </c>
      <c r="D31" s="116"/>
      <c r="E31" s="133">
        <v>692861.55</v>
      </c>
    </row>
    <row r="32" spans="1:5" ht="30">
      <c r="A32" s="111"/>
      <c r="B32" s="117" t="s">
        <v>1229</v>
      </c>
      <c r="C32" s="116"/>
      <c r="D32" s="116"/>
      <c r="E32" s="133">
        <v>1216163.44</v>
      </c>
    </row>
    <row r="33" spans="1:5" ht="30">
      <c r="A33" s="126" t="s">
        <v>1227</v>
      </c>
      <c r="B33" s="127"/>
      <c r="C33" s="127"/>
      <c r="D33" s="127"/>
      <c r="E33" s="136">
        <v>1216163.44</v>
      </c>
    </row>
    <row r="34" spans="1:5" ht="15">
      <c r="A34" s="121" t="s">
        <v>1176</v>
      </c>
      <c r="B34" s="119"/>
      <c r="C34" s="119"/>
      <c r="D34" s="119"/>
      <c r="E34" s="137">
        <v>4669523.54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27"/>
  <sheetViews>
    <sheetView zoomScale="80" zoomScaleNormal="80" zoomScalePageLayoutView="0" workbookViewId="0" topLeftCell="A1">
      <selection activeCell="A12" sqref="A12"/>
    </sheetView>
  </sheetViews>
  <sheetFormatPr defaultColWidth="11.421875" defaultRowHeight="15"/>
  <cols>
    <col min="1" max="1" width="53.00390625" style="0" customWidth="1"/>
    <col min="2" max="2" width="60.57421875" style="0" customWidth="1"/>
    <col min="3" max="3" width="20.28125" style="0" customWidth="1"/>
    <col min="4" max="4" width="13.8515625" style="0" bestFit="1" customWidth="1"/>
    <col min="5" max="5" width="26.57421875" style="0" bestFit="1" customWidth="1"/>
  </cols>
  <sheetData>
    <row r="1" spans="1:2" ht="15">
      <c r="A1" s="150" t="s">
        <v>4</v>
      </c>
      <c r="B1" s="151" t="s">
        <v>1466</v>
      </c>
    </row>
    <row r="3" spans="1:3" ht="15">
      <c r="A3" s="112" t="s">
        <v>1221</v>
      </c>
      <c r="B3" s="109"/>
      <c r="C3" s="122"/>
    </row>
    <row r="4" spans="1:3" ht="15">
      <c r="A4" s="112" t="s">
        <v>1135</v>
      </c>
      <c r="B4" s="112" t="s">
        <v>1480</v>
      </c>
      <c r="C4" s="122" t="s">
        <v>1237</v>
      </c>
    </row>
    <row r="5" spans="1:3" ht="15">
      <c r="A5" s="108" t="s">
        <v>190</v>
      </c>
      <c r="B5" s="108" t="s">
        <v>1455</v>
      </c>
      <c r="C5" s="147">
        <v>93829.3</v>
      </c>
    </row>
    <row r="6" spans="1:3" ht="15">
      <c r="A6" s="152"/>
      <c r="B6" s="113" t="s">
        <v>1461</v>
      </c>
      <c r="C6" s="148">
        <v>5852</v>
      </c>
    </row>
    <row r="7" spans="1:3" ht="15">
      <c r="A7" s="152"/>
      <c r="B7" s="113" t="s">
        <v>1481</v>
      </c>
      <c r="C7" s="148">
        <v>0</v>
      </c>
    </row>
    <row r="8" spans="1:3" ht="15">
      <c r="A8" s="152"/>
      <c r="B8" s="113" t="s">
        <v>1456</v>
      </c>
      <c r="C8" s="148">
        <v>0</v>
      </c>
    </row>
    <row r="9" spans="1:3" ht="15">
      <c r="A9" s="108" t="s">
        <v>1222</v>
      </c>
      <c r="B9" s="109"/>
      <c r="C9" s="147">
        <v>99681.3</v>
      </c>
    </row>
    <row r="10" spans="1:3" ht="15">
      <c r="A10" s="108" t="s">
        <v>1150</v>
      </c>
      <c r="B10" s="108" t="s">
        <v>1455</v>
      </c>
      <c r="C10" s="147">
        <v>72689.43</v>
      </c>
    </row>
    <row r="11" spans="1:3" ht="15">
      <c r="A11" s="152"/>
      <c r="B11" s="113" t="s">
        <v>1461</v>
      </c>
      <c r="C11" s="148">
        <v>177437.07</v>
      </c>
    </row>
    <row r="12" spans="1:3" ht="15">
      <c r="A12" s="152"/>
      <c r="B12" s="113" t="s">
        <v>1456</v>
      </c>
      <c r="C12" s="148">
        <v>16000</v>
      </c>
    </row>
    <row r="13" spans="1:3" ht="15">
      <c r="A13" s="108" t="s">
        <v>1223</v>
      </c>
      <c r="B13" s="109"/>
      <c r="C13" s="147">
        <v>266126.5</v>
      </c>
    </row>
    <row r="14" spans="1:3" ht="15">
      <c r="A14" s="108" t="s">
        <v>1148</v>
      </c>
      <c r="B14" s="108" t="s">
        <v>1461</v>
      </c>
      <c r="C14" s="147">
        <v>0</v>
      </c>
    </row>
    <row r="15" spans="1:3" ht="15">
      <c r="A15" s="152"/>
      <c r="B15" s="113" t="s">
        <v>1458</v>
      </c>
      <c r="C15" s="148">
        <v>0</v>
      </c>
    </row>
    <row r="16" spans="1:3" ht="15">
      <c r="A16" s="152"/>
      <c r="B16" s="113" t="s">
        <v>1456</v>
      </c>
      <c r="C16" s="148">
        <v>0</v>
      </c>
    </row>
    <row r="17" spans="1:3" ht="15">
      <c r="A17" s="108" t="s">
        <v>1224</v>
      </c>
      <c r="B17" s="109"/>
      <c r="C17" s="147">
        <v>0</v>
      </c>
    </row>
    <row r="18" spans="1:3" ht="15">
      <c r="A18" s="108" t="s">
        <v>1149</v>
      </c>
      <c r="B18" s="108" t="s">
        <v>1455</v>
      </c>
      <c r="C18" s="147">
        <v>540808.4706666666</v>
      </c>
    </row>
    <row r="19" spans="1:3" ht="15">
      <c r="A19" s="152"/>
      <c r="B19" s="113" t="s">
        <v>1461</v>
      </c>
      <c r="C19" s="148">
        <v>263206.6674714285</v>
      </c>
    </row>
    <row r="20" spans="1:3" ht="15">
      <c r="A20" s="152"/>
      <c r="B20" s="113" t="s">
        <v>1481</v>
      </c>
      <c r="C20" s="148">
        <v>1119.9999999999998</v>
      </c>
    </row>
    <row r="21" spans="1:3" ht="15">
      <c r="A21" s="152"/>
      <c r="B21" s="113" t="s">
        <v>1482</v>
      </c>
      <c r="C21" s="148">
        <v>49200</v>
      </c>
    </row>
    <row r="22" spans="1:3" ht="15">
      <c r="A22" s="152"/>
      <c r="B22" s="113" t="s">
        <v>1456</v>
      </c>
      <c r="C22" s="148">
        <v>22499.989999999998</v>
      </c>
    </row>
    <row r="23" spans="1:3" ht="15">
      <c r="A23" s="152"/>
      <c r="B23" s="113" t="s">
        <v>1459</v>
      </c>
      <c r="C23" s="148">
        <v>0</v>
      </c>
    </row>
    <row r="24" spans="1:3" ht="15">
      <c r="A24" s="108" t="s">
        <v>1225</v>
      </c>
      <c r="B24" s="109"/>
      <c r="C24" s="147">
        <v>876835.1281380951</v>
      </c>
    </row>
    <row r="25" spans="1:3" ht="15">
      <c r="A25" s="108" t="s">
        <v>1462</v>
      </c>
      <c r="B25" s="108" t="s">
        <v>1455</v>
      </c>
      <c r="C25" s="147"/>
    </row>
    <row r="26" spans="1:3" ht="15">
      <c r="A26" s="108" t="s">
        <v>1467</v>
      </c>
      <c r="B26" s="109"/>
      <c r="C26" s="147"/>
    </row>
    <row r="27" spans="1:3" ht="15">
      <c r="A27" s="114" t="s">
        <v>1176</v>
      </c>
      <c r="B27" s="153"/>
      <c r="C27" s="149">
        <v>1242642.9281380952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54"/>
  <sheetViews>
    <sheetView zoomScalePageLayoutView="0" workbookViewId="0" topLeftCell="A1">
      <pane ySplit="1" topLeftCell="A1443" activePane="bottomLeft" state="frozen"/>
      <selection pane="topLeft" activeCell="A1" sqref="A1"/>
      <selection pane="bottomLeft" activeCell="B1453" sqref="B1453"/>
    </sheetView>
  </sheetViews>
  <sheetFormatPr defaultColWidth="11.421875" defaultRowHeight="15"/>
  <sheetData>
    <row r="1" spans="1:2" ht="15">
      <c r="A1" t="s">
        <v>228</v>
      </c>
      <c r="B1" t="s">
        <v>229</v>
      </c>
    </row>
    <row r="2" spans="1:2" ht="15">
      <c r="A2">
        <v>510000</v>
      </c>
      <c r="B2" t="s">
        <v>230</v>
      </c>
    </row>
    <row r="3" spans="1:2" ht="15">
      <c r="A3">
        <v>510100</v>
      </c>
      <c r="B3" t="s">
        <v>231</v>
      </c>
    </row>
    <row r="4" spans="1:2" ht="15">
      <c r="A4">
        <v>510101</v>
      </c>
      <c r="B4" t="s">
        <v>232</v>
      </c>
    </row>
    <row r="5" spans="1:2" ht="15">
      <c r="A5">
        <v>510102</v>
      </c>
      <c r="B5" t="s">
        <v>233</v>
      </c>
    </row>
    <row r="6" spans="1:2" ht="15">
      <c r="A6">
        <v>510103</v>
      </c>
      <c r="B6" t="s">
        <v>234</v>
      </c>
    </row>
    <row r="7" spans="1:2" ht="15">
      <c r="A7">
        <v>510105</v>
      </c>
      <c r="B7" t="s">
        <v>235</v>
      </c>
    </row>
    <row r="8" spans="1:2" ht="15">
      <c r="A8">
        <v>510106</v>
      </c>
      <c r="B8" t="s">
        <v>236</v>
      </c>
    </row>
    <row r="9" spans="1:2" ht="15">
      <c r="A9">
        <v>510107</v>
      </c>
      <c r="B9" t="s">
        <v>237</v>
      </c>
    </row>
    <row r="10" spans="1:2" ht="15">
      <c r="A10">
        <v>510108</v>
      </c>
      <c r="B10" t="s">
        <v>238</v>
      </c>
    </row>
    <row r="11" spans="1:2" ht="15">
      <c r="A11">
        <v>510109</v>
      </c>
      <c r="B11" t="s">
        <v>239</v>
      </c>
    </row>
    <row r="12" spans="1:2" ht="15">
      <c r="A12">
        <v>510110</v>
      </c>
      <c r="B12" t="s">
        <v>240</v>
      </c>
    </row>
    <row r="13" spans="1:2" ht="15">
      <c r="A13">
        <v>510200</v>
      </c>
      <c r="B13" t="s">
        <v>241</v>
      </c>
    </row>
    <row r="14" spans="1:2" ht="15">
      <c r="A14">
        <v>510201</v>
      </c>
      <c r="B14" t="s">
        <v>242</v>
      </c>
    </row>
    <row r="15" spans="1:2" ht="15">
      <c r="A15">
        <v>510202</v>
      </c>
      <c r="B15" t="s">
        <v>243</v>
      </c>
    </row>
    <row r="16" spans="1:2" ht="15">
      <c r="A16">
        <v>510203</v>
      </c>
      <c r="B16" t="s">
        <v>180</v>
      </c>
    </row>
    <row r="17" spans="1:2" ht="15">
      <c r="A17">
        <v>510204</v>
      </c>
      <c r="B17" t="s">
        <v>183</v>
      </c>
    </row>
    <row r="18" spans="1:2" ht="15">
      <c r="A18">
        <v>510205</v>
      </c>
      <c r="B18" t="s">
        <v>244</v>
      </c>
    </row>
    <row r="19" spans="1:2" ht="15">
      <c r="A19">
        <v>510206</v>
      </c>
      <c r="B19" t="s">
        <v>245</v>
      </c>
    </row>
    <row r="20" spans="1:2" ht="15">
      <c r="A20">
        <v>510207</v>
      </c>
      <c r="B20" t="s">
        <v>246</v>
      </c>
    </row>
    <row r="21" spans="1:2" ht="15">
      <c r="A21">
        <v>510208</v>
      </c>
      <c r="B21" t="s">
        <v>247</v>
      </c>
    </row>
    <row r="22" spans="1:2" ht="15">
      <c r="A22">
        <v>510209</v>
      </c>
      <c r="B22" t="s">
        <v>248</v>
      </c>
    </row>
    <row r="23" spans="1:2" ht="15">
      <c r="A23">
        <v>510210</v>
      </c>
      <c r="B23" t="s">
        <v>249</v>
      </c>
    </row>
    <row r="24" spans="1:2" ht="15">
      <c r="A24">
        <v>510211</v>
      </c>
      <c r="B24" t="s">
        <v>250</v>
      </c>
    </row>
    <row r="25" spans="1:2" ht="15">
      <c r="A25">
        <v>510212</v>
      </c>
      <c r="B25" t="s">
        <v>251</v>
      </c>
    </row>
    <row r="26" spans="1:2" ht="15">
      <c r="A26">
        <v>510213</v>
      </c>
      <c r="B26" t="s">
        <v>252</v>
      </c>
    </row>
    <row r="27" spans="1:2" ht="15">
      <c r="A27">
        <v>510214</v>
      </c>
      <c r="B27" t="s">
        <v>253</v>
      </c>
    </row>
    <row r="28" spans="1:2" ht="15">
      <c r="A28">
        <v>510215</v>
      </c>
      <c r="B28" t="s">
        <v>254</v>
      </c>
    </row>
    <row r="29" spans="1:2" ht="15">
      <c r="A29">
        <v>510216</v>
      </c>
      <c r="B29" t="s">
        <v>255</v>
      </c>
    </row>
    <row r="30" spans="1:2" ht="15">
      <c r="A30">
        <v>510218</v>
      </c>
      <c r="B30" t="s">
        <v>256</v>
      </c>
    </row>
    <row r="31" spans="1:2" ht="15">
      <c r="A31">
        <v>510219</v>
      </c>
      <c r="B31" t="s">
        <v>257</v>
      </c>
    </row>
    <row r="32" spans="1:2" ht="15">
      <c r="A32">
        <v>510220</v>
      </c>
      <c r="B32" t="s">
        <v>258</v>
      </c>
    </row>
    <row r="33" spans="1:2" ht="15">
      <c r="A33">
        <v>510223</v>
      </c>
      <c r="B33" t="s">
        <v>259</v>
      </c>
    </row>
    <row r="34" spans="1:2" ht="15">
      <c r="A34">
        <v>510224</v>
      </c>
      <c r="B34" t="s">
        <v>260</v>
      </c>
    </row>
    <row r="35" spans="1:2" ht="15">
      <c r="A35">
        <v>510225</v>
      </c>
      <c r="B35" t="s">
        <v>261</v>
      </c>
    </row>
    <row r="36" spans="1:2" ht="15">
      <c r="A36">
        <v>510227</v>
      </c>
      <c r="B36" t="s">
        <v>262</v>
      </c>
    </row>
    <row r="37" spans="1:2" ht="15">
      <c r="A37">
        <v>510228</v>
      </c>
      <c r="B37" t="s">
        <v>263</v>
      </c>
    </row>
    <row r="38" spans="1:2" ht="15">
      <c r="A38">
        <v>510229</v>
      </c>
      <c r="B38" t="s">
        <v>264</v>
      </c>
    </row>
    <row r="39" spans="1:2" ht="15">
      <c r="A39">
        <v>510230</v>
      </c>
      <c r="B39" t="s">
        <v>265</v>
      </c>
    </row>
    <row r="40" spans="1:2" ht="15">
      <c r="A40">
        <v>510231</v>
      </c>
      <c r="B40" t="s">
        <v>266</v>
      </c>
    </row>
    <row r="41" spans="1:2" ht="15">
      <c r="A41">
        <v>510232</v>
      </c>
      <c r="B41" t="s">
        <v>267</v>
      </c>
    </row>
    <row r="42" spans="1:2" ht="15">
      <c r="A42">
        <v>510233</v>
      </c>
      <c r="B42" t="s">
        <v>268</v>
      </c>
    </row>
    <row r="43" spans="1:2" ht="15">
      <c r="A43">
        <v>510234</v>
      </c>
      <c r="B43" t="s">
        <v>269</v>
      </c>
    </row>
    <row r="44" spans="1:2" ht="15">
      <c r="A44">
        <v>510235</v>
      </c>
      <c r="B44" t="s">
        <v>270</v>
      </c>
    </row>
    <row r="45" spans="1:2" ht="15">
      <c r="A45">
        <v>510300</v>
      </c>
      <c r="B45" t="s">
        <v>271</v>
      </c>
    </row>
    <row r="46" spans="1:2" ht="15">
      <c r="A46">
        <v>510301</v>
      </c>
      <c r="B46" t="s">
        <v>272</v>
      </c>
    </row>
    <row r="47" spans="1:2" ht="15">
      <c r="A47">
        <v>510302</v>
      </c>
      <c r="B47" t="s">
        <v>273</v>
      </c>
    </row>
    <row r="48" spans="1:2" ht="15">
      <c r="A48">
        <v>510303</v>
      </c>
      <c r="B48" t="s">
        <v>274</v>
      </c>
    </row>
    <row r="49" spans="1:2" ht="15">
      <c r="A49">
        <v>510304</v>
      </c>
      <c r="B49" t="s">
        <v>275</v>
      </c>
    </row>
    <row r="50" spans="1:2" ht="15">
      <c r="A50">
        <v>510305</v>
      </c>
      <c r="B50" t="s">
        <v>276</v>
      </c>
    </row>
    <row r="51" spans="1:2" ht="15">
      <c r="A51">
        <v>510306</v>
      </c>
      <c r="B51" t="s">
        <v>277</v>
      </c>
    </row>
    <row r="52" spans="1:2" ht="15">
      <c r="A52">
        <v>510307</v>
      </c>
      <c r="B52" t="s">
        <v>278</v>
      </c>
    </row>
    <row r="53" spans="1:2" ht="15">
      <c r="A53">
        <v>510308</v>
      </c>
      <c r="B53" t="s">
        <v>279</v>
      </c>
    </row>
    <row r="54" spans="1:2" ht="15">
      <c r="A54">
        <v>510309</v>
      </c>
      <c r="B54" t="s">
        <v>280</v>
      </c>
    </row>
    <row r="55" spans="1:2" ht="15">
      <c r="A55">
        <v>510310</v>
      </c>
      <c r="B55" t="s">
        <v>281</v>
      </c>
    </row>
    <row r="56" spans="1:2" ht="15">
      <c r="A56">
        <v>510311</v>
      </c>
      <c r="B56" t="s">
        <v>282</v>
      </c>
    </row>
    <row r="57" spans="1:2" ht="15">
      <c r="A57">
        <v>510312</v>
      </c>
      <c r="B57" t="s">
        <v>283</v>
      </c>
    </row>
    <row r="58" spans="1:2" ht="15">
      <c r="A58">
        <v>510313</v>
      </c>
      <c r="B58" t="s">
        <v>284</v>
      </c>
    </row>
    <row r="59" spans="1:2" ht="15">
      <c r="A59">
        <v>510400</v>
      </c>
      <c r="B59" t="s">
        <v>285</v>
      </c>
    </row>
    <row r="60" spans="1:2" ht="15">
      <c r="A60">
        <v>510401</v>
      </c>
      <c r="B60" t="s">
        <v>286</v>
      </c>
    </row>
    <row r="61" spans="1:2" ht="15">
      <c r="A61">
        <v>510402</v>
      </c>
      <c r="B61" t="s">
        <v>287</v>
      </c>
    </row>
    <row r="62" spans="1:2" ht="15">
      <c r="A62">
        <v>510403</v>
      </c>
      <c r="B62" t="s">
        <v>288</v>
      </c>
    </row>
    <row r="63" spans="1:2" ht="15">
      <c r="A63">
        <v>510404</v>
      </c>
      <c r="B63" t="s">
        <v>289</v>
      </c>
    </row>
    <row r="64" spans="1:2" ht="15">
      <c r="A64">
        <v>510405</v>
      </c>
      <c r="B64" t="s">
        <v>290</v>
      </c>
    </row>
    <row r="65" spans="1:2" ht="15">
      <c r="A65">
        <v>510406</v>
      </c>
      <c r="B65" t="s">
        <v>291</v>
      </c>
    </row>
    <row r="66" spans="1:2" ht="15">
      <c r="A66">
        <v>510407</v>
      </c>
      <c r="B66" t="s">
        <v>292</v>
      </c>
    </row>
    <row r="67" spans="1:2" ht="15">
      <c r="A67">
        <v>510408</v>
      </c>
      <c r="B67" t="s">
        <v>293</v>
      </c>
    </row>
    <row r="68" spans="1:2" ht="15">
      <c r="A68">
        <v>510409</v>
      </c>
      <c r="B68" t="s">
        <v>294</v>
      </c>
    </row>
    <row r="69" spans="1:2" ht="15">
      <c r="A69">
        <v>510499</v>
      </c>
      <c r="B69" t="s">
        <v>295</v>
      </c>
    </row>
    <row r="70" spans="1:2" ht="15">
      <c r="A70">
        <v>510500</v>
      </c>
      <c r="B70" t="s">
        <v>296</v>
      </c>
    </row>
    <row r="71" spans="1:2" ht="15">
      <c r="A71">
        <v>510501</v>
      </c>
      <c r="B71" t="s">
        <v>232</v>
      </c>
    </row>
    <row r="72" spans="1:2" ht="15">
      <c r="A72">
        <v>510502</v>
      </c>
      <c r="B72" t="s">
        <v>297</v>
      </c>
    </row>
    <row r="73" spans="1:2" ht="15">
      <c r="A73">
        <v>510503</v>
      </c>
      <c r="B73" t="s">
        <v>234</v>
      </c>
    </row>
    <row r="74" spans="1:2" ht="15">
      <c r="A74">
        <v>510504</v>
      </c>
      <c r="B74" t="s">
        <v>298</v>
      </c>
    </row>
    <row r="75" spans="1:2" ht="15">
      <c r="A75">
        <v>510505</v>
      </c>
      <c r="B75" t="s">
        <v>299</v>
      </c>
    </row>
    <row r="76" spans="1:2" ht="15">
      <c r="A76">
        <v>510506</v>
      </c>
      <c r="B76" t="s">
        <v>300</v>
      </c>
    </row>
    <row r="77" spans="1:2" ht="15">
      <c r="A77">
        <v>510507</v>
      </c>
      <c r="B77" t="s">
        <v>227</v>
      </c>
    </row>
    <row r="78" spans="1:2" ht="15">
      <c r="A78">
        <v>510508</v>
      </c>
      <c r="B78" t="s">
        <v>301</v>
      </c>
    </row>
    <row r="79" spans="1:2" ht="15">
      <c r="A79">
        <v>510509</v>
      </c>
      <c r="B79" t="s">
        <v>302</v>
      </c>
    </row>
    <row r="80" spans="1:2" ht="15">
      <c r="A80">
        <v>510510</v>
      </c>
      <c r="B80" t="s">
        <v>184</v>
      </c>
    </row>
    <row r="81" spans="1:2" ht="15">
      <c r="A81">
        <v>510511</v>
      </c>
      <c r="B81" t="s">
        <v>303</v>
      </c>
    </row>
    <row r="82" spans="1:2" ht="15">
      <c r="A82">
        <v>510512</v>
      </c>
      <c r="B82" t="s">
        <v>304</v>
      </c>
    </row>
    <row r="83" spans="1:2" ht="15">
      <c r="A83">
        <v>510513</v>
      </c>
      <c r="B83" t="s">
        <v>305</v>
      </c>
    </row>
    <row r="84" spans="1:2" ht="15">
      <c r="A84">
        <v>510514</v>
      </c>
      <c r="B84" t="s">
        <v>306</v>
      </c>
    </row>
    <row r="85" spans="1:2" ht="15">
      <c r="A85">
        <v>510600</v>
      </c>
      <c r="B85" t="s">
        <v>307</v>
      </c>
    </row>
    <row r="86" spans="1:2" ht="15">
      <c r="A86">
        <v>510601</v>
      </c>
      <c r="B86" t="s">
        <v>185</v>
      </c>
    </row>
    <row r="87" spans="1:2" ht="15">
      <c r="A87">
        <v>510602</v>
      </c>
      <c r="B87" t="s">
        <v>186</v>
      </c>
    </row>
    <row r="88" spans="1:2" ht="15">
      <c r="A88">
        <v>510603</v>
      </c>
      <c r="B88" t="s">
        <v>308</v>
      </c>
    </row>
    <row r="89" spans="1:2" ht="15">
      <c r="A89">
        <v>510605</v>
      </c>
      <c r="B89" t="s">
        <v>309</v>
      </c>
    </row>
    <row r="90" spans="1:2" ht="15">
      <c r="A90">
        <v>510606</v>
      </c>
      <c r="B90" t="s">
        <v>310</v>
      </c>
    </row>
    <row r="91" spans="1:2" ht="15">
      <c r="A91">
        <v>510700</v>
      </c>
      <c r="B91" t="s">
        <v>311</v>
      </c>
    </row>
    <row r="92" spans="1:2" ht="15">
      <c r="A92">
        <v>510702</v>
      </c>
      <c r="B92" t="s">
        <v>312</v>
      </c>
    </row>
    <row r="93" spans="1:2" ht="15">
      <c r="A93">
        <v>510703</v>
      </c>
      <c r="B93" t="s">
        <v>313</v>
      </c>
    </row>
    <row r="94" spans="1:2" ht="15">
      <c r="A94">
        <v>510704</v>
      </c>
      <c r="B94" t="s">
        <v>314</v>
      </c>
    </row>
    <row r="95" spans="1:2" ht="15">
      <c r="A95">
        <v>510705</v>
      </c>
      <c r="B95" t="s">
        <v>315</v>
      </c>
    </row>
    <row r="96" spans="1:2" ht="15">
      <c r="A96">
        <v>510706</v>
      </c>
      <c r="B96" t="s">
        <v>316</v>
      </c>
    </row>
    <row r="97" spans="1:2" ht="15">
      <c r="A97">
        <v>510707</v>
      </c>
      <c r="B97" t="s">
        <v>317</v>
      </c>
    </row>
    <row r="98" spans="1:2" ht="15">
      <c r="A98">
        <v>510708</v>
      </c>
      <c r="B98" t="s">
        <v>318</v>
      </c>
    </row>
    <row r="99" spans="1:2" ht="15">
      <c r="A99">
        <v>510709</v>
      </c>
      <c r="B99" t="s">
        <v>319</v>
      </c>
    </row>
    <row r="100" spans="1:2" ht="15">
      <c r="A100">
        <v>510710</v>
      </c>
      <c r="B100" t="s">
        <v>320</v>
      </c>
    </row>
    <row r="101" spans="1:2" ht="15">
      <c r="A101">
        <v>510711</v>
      </c>
      <c r="B101" t="s">
        <v>321</v>
      </c>
    </row>
    <row r="102" spans="1:2" ht="15">
      <c r="A102">
        <v>510712</v>
      </c>
      <c r="B102" t="s">
        <v>322</v>
      </c>
    </row>
    <row r="103" spans="1:2" ht="15">
      <c r="A103">
        <v>510799</v>
      </c>
      <c r="B103" t="s">
        <v>323</v>
      </c>
    </row>
    <row r="104" spans="1:2" ht="15">
      <c r="A104">
        <v>519900</v>
      </c>
      <c r="B104" t="s">
        <v>324</v>
      </c>
    </row>
    <row r="105" spans="1:2" ht="15">
      <c r="A105">
        <v>519901</v>
      </c>
      <c r="B105" t="s">
        <v>325</v>
      </c>
    </row>
    <row r="106" spans="1:2" ht="15">
      <c r="A106">
        <v>520000</v>
      </c>
      <c r="B106" t="s">
        <v>326</v>
      </c>
    </row>
    <row r="107" spans="1:2" ht="15">
      <c r="A107">
        <v>520100</v>
      </c>
      <c r="B107" t="s">
        <v>327</v>
      </c>
    </row>
    <row r="108" spans="1:2" ht="15">
      <c r="A108">
        <v>520101</v>
      </c>
      <c r="B108" t="s">
        <v>328</v>
      </c>
    </row>
    <row r="109" spans="1:2" ht="15">
      <c r="A109">
        <v>520102</v>
      </c>
      <c r="B109" t="s">
        <v>329</v>
      </c>
    </row>
    <row r="110" spans="1:2" ht="15">
      <c r="A110">
        <v>520103</v>
      </c>
      <c r="B110" t="s">
        <v>330</v>
      </c>
    </row>
    <row r="111" spans="1:2" ht="15">
      <c r="A111">
        <v>520104</v>
      </c>
      <c r="B111" t="s">
        <v>331</v>
      </c>
    </row>
    <row r="112" spans="1:2" ht="15">
      <c r="A112">
        <v>520105</v>
      </c>
      <c r="B112" t="s">
        <v>332</v>
      </c>
    </row>
    <row r="113" spans="1:2" ht="15">
      <c r="A113">
        <v>520106</v>
      </c>
      <c r="B113" t="s">
        <v>333</v>
      </c>
    </row>
    <row r="114" spans="1:2" ht="15">
      <c r="A114">
        <v>520107</v>
      </c>
      <c r="B114" t="s">
        <v>334</v>
      </c>
    </row>
    <row r="115" spans="1:2" ht="15">
      <c r="A115">
        <v>520108</v>
      </c>
      <c r="B115" t="s">
        <v>335</v>
      </c>
    </row>
    <row r="116" spans="1:2" ht="15">
      <c r="A116">
        <v>520109</v>
      </c>
      <c r="B116" t="s">
        <v>186</v>
      </c>
    </row>
    <row r="117" spans="1:2" ht="15">
      <c r="A117">
        <v>520111</v>
      </c>
      <c r="B117" s="86" t="s">
        <v>336</v>
      </c>
    </row>
    <row r="118" spans="1:2" ht="15">
      <c r="A118">
        <v>520112</v>
      </c>
      <c r="B118" t="s">
        <v>337</v>
      </c>
    </row>
    <row r="119" spans="1:2" ht="15">
      <c r="A119">
        <v>520113</v>
      </c>
      <c r="B119" t="s">
        <v>338</v>
      </c>
    </row>
    <row r="120" spans="1:2" ht="15">
      <c r="A120">
        <v>520114</v>
      </c>
      <c r="B120" t="s">
        <v>339</v>
      </c>
    </row>
    <row r="121" spans="1:2" ht="15">
      <c r="A121">
        <v>520115</v>
      </c>
      <c r="B121" t="s">
        <v>340</v>
      </c>
    </row>
    <row r="122" spans="1:2" ht="15">
      <c r="A122">
        <v>520116</v>
      </c>
      <c r="B122" t="s">
        <v>341</v>
      </c>
    </row>
    <row r="123" spans="1:2" ht="15">
      <c r="A123">
        <v>520117</v>
      </c>
      <c r="B123" t="s">
        <v>342</v>
      </c>
    </row>
    <row r="124" spans="1:2" ht="15">
      <c r="A124">
        <v>520118</v>
      </c>
      <c r="B124" t="s">
        <v>343</v>
      </c>
    </row>
    <row r="125" spans="1:2" ht="15">
      <c r="A125">
        <v>520119</v>
      </c>
      <c r="B125" t="s">
        <v>344</v>
      </c>
    </row>
    <row r="126" spans="1:2" ht="15">
      <c r="A126">
        <v>520120</v>
      </c>
      <c r="B126" t="s">
        <v>345</v>
      </c>
    </row>
    <row r="127" spans="1:2" ht="15">
      <c r="A127">
        <v>520121</v>
      </c>
      <c r="B127" t="s">
        <v>346</v>
      </c>
    </row>
    <row r="128" spans="1:2" ht="15">
      <c r="A128">
        <v>520122</v>
      </c>
      <c r="B128" t="s">
        <v>347</v>
      </c>
    </row>
    <row r="129" spans="1:2" ht="15">
      <c r="A129">
        <v>520123</v>
      </c>
      <c r="B129" t="s">
        <v>348</v>
      </c>
    </row>
    <row r="130" spans="1:2" ht="15">
      <c r="A130">
        <v>520124</v>
      </c>
      <c r="B130" t="s">
        <v>349</v>
      </c>
    </row>
    <row r="131" spans="1:2" ht="15">
      <c r="A131">
        <v>520125</v>
      </c>
      <c r="B131" t="s">
        <v>350</v>
      </c>
    </row>
    <row r="132" spans="1:2" ht="15">
      <c r="A132">
        <v>520126</v>
      </c>
      <c r="B132" t="s">
        <v>351</v>
      </c>
    </row>
    <row r="133" spans="1:2" ht="15">
      <c r="A133">
        <v>520127</v>
      </c>
      <c r="B133" t="s">
        <v>352</v>
      </c>
    </row>
    <row r="134" spans="1:2" ht="15">
      <c r="A134">
        <v>520128</v>
      </c>
      <c r="B134" t="s">
        <v>353</v>
      </c>
    </row>
    <row r="135" spans="1:2" ht="15">
      <c r="A135">
        <v>520129</v>
      </c>
      <c r="B135" t="s">
        <v>354</v>
      </c>
    </row>
    <row r="136" spans="1:2" ht="15">
      <c r="A136">
        <v>520130</v>
      </c>
      <c r="B136" t="s">
        <v>355</v>
      </c>
    </row>
    <row r="137" spans="1:2" ht="15">
      <c r="A137">
        <v>520131</v>
      </c>
      <c r="B137" t="s">
        <v>356</v>
      </c>
    </row>
    <row r="138" spans="1:2" ht="15">
      <c r="A138">
        <v>520199</v>
      </c>
      <c r="B138" t="s">
        <v>357</v>
      </c>
    </row>
    <row r="139" spans="1:2" ht="15">
      <c r="A139">
        <v>520200</v>
      </c>
      <c r="B139" t="s">
        <v>285</v>
      </c>
    </row>
    <row r="140" spans="1:2" ht="15">
      <c r="A140">
        <v>520201</v>
      </c>
      <c r="B140" t="s">
        <v>358</v>
      </c>
    </row>
    <row r="141" spans="1:2" ht="15">
      <c r="A141">
        <v>520202</v>
      </c>
      <c r="B141" t="s">
        <v>359</v>
      </c>
    </row>
    <row r="142" spans="1:2" ht="15">
      <c r="A142">
        <v>520203</v>
      </c>
      <c r="B142" t="s">
        <v>360</v>
      </c>
    </row>
    <row r="143" spans="1:2" ht="15">
      <c r="A143">
        <v>520204</v>
      </c>
      <c r="B143" t="s">
        <v>361</v>
      </c>
    </row>
    <row r="144" spans="1:2" ht="15">
      <c r="A144">
        <v>520300</v>
      </c>
      <c r="B144" t="s">
        <v>362</v>
      </c>
    </row>
    <row r="145" spans="1:2" ht="15">
      <c r="A145">
        <v>520301</v>
      </c>
      <c r="B145" t="s">
        <v>363</v>
      </c>
    </row>
    <row r="146" spans="1:2" ht="15">
      <c r="A146">
        <v>520302</v>
      </c>
      <c r="B146" t="s">
        <v>364</v>
      </c>
    </row>
    <row r="147" spans="1:2" ht="15">
      <c r="A147">
        <v>520303</v>
      </c>
      <c r="B147" t="s">
        <v>365</v>
      </c>
    </row>
    <row r="148" spans="1:2" ht="15">
      <c r="A148">
        <v>520304</v>
      </c>
      <c r="B148" t="s">
        <v>366</v>
      </c>
    </row>
    <row r="149" spans="1:2" ht="15">
      <c r="A149">
        <v>520305</v>
      </c>
      <c r="B149" t="s">
        <v>367</v>
      </c>
    </row>
    <row r="150" spans="1:2" ht="15">
      <c r="A150">
        <v>520306</v>
      </c>
      <c r="B150" t="s">
        <v>368</v>
      </c>
    </row>
    <row r="151" spans="1:2" ht="15">
      <c r="A151">
        <v>520400</v>
      </c>
      <c r="B151" t="s">
        <v>369</v>
      </c>
    </row>
    <row r="152" spans="1:2" ht="15">
      <c r="A152">
        <v>520401</v>
      </c>
      <c r="B152" t="s">
        <v>363</v>
      </c>
    </row>
    <row r="153" spans="1:2" ht="15">
      <c r="A153">
        <v>520402</v>
      </c>
      <c r="B153" t="s">
        <v>364</v>
      </c>
    </row>
    <row r="154" spans="1:2" ht="15">
      <c r="A154">
        <v>520403</v>
      </c>
      <c r="B154" t="s">
        <v>370</v>
      </c>
    </row>
    <row r="155" spans="1:2" ht="15">
      <c r="A155">
        <v>520404</v>
      </c>
      <c r="B155" t="s">
        <v>366</v>
      </c>
    </row>
    <row r="156" spans="1:2" ht="15">
      <c r="A156">
        <v>520405</v>
      </c>
      <c r="B156" t="s">
        <v>367</v>
      </c>
    </row>
    <row r="157" spans="1:2" ht="15">
      <c r="A157">
        <v>520406</v>
      </c>
      <c r="B157" t="s">
        <v>371</v>
      </c>
    </row>
    <row r="158" spans="1:2" ht="15">
      <c r="A158">
        <v>520407</v>
      </c>
      <c r="B158" t="s">
        <v>372</v>
      </c>
    </row>
    <row r="159" spans="1:2" ht="15">
      <c r="A159" s="87">
        <v>520500</v>
      </c>
      <c r="B159" s="87" t="s">
        <v>373</v>
      </c>
    </row>
    <row r="160" spans="1:2" ht="15">
      <c r="A160">
        <v>520501</v>
      </c>
      <c r="B160" t="s">
        <v>374</v>
      </c>
    </row>
    <row r="161" spans="1:2" ht="15">
      <c r="A161">
        <v>520502</v>
      </c>
      <c r="B161" t="s">
        <v>375</v>
      </c>
    </row>
    <row r="162" spans="1:2" ht="15">
      <c r="A162">
        <v>520503</v>
      </c>
      <c r="B162" t="s">
        <v>376</v>
      </c>
    </row>
    <row r="163" spans="1:2" ht="15">
      <c r="A163">
        <v>520504</v>
      </c>
      <c r="B163" t="s">
        <v>377</v>
      </c>
    </row>
    <row r="164" spans="1:2" ht="15">
      <c r="A164">
        <v>520505</v>
      </c>
      <c r="B164" t="s">
        <v>378</v>
      </c>
    </row>
    <row r="165" spans="1:2" ht="15">
      <c r="A165">
        <v>520506</v>
      </c>
      <c r="B165" t="s">
        <v>379</v>
      </c>
    </row>
    <row r="166" spans="1:2" ht="15">
      <c r="A166">
        <v>520507</v>
      </c>
      <c r="B166" t="s">
        <v>380</v>
      </c>
    </row>
    <row r="167" spans="1:2" ht="15">
      <c r="A167">
        <v>520508</v>
      </c>
      <c r="B167" t="s">
        <v>381</v>
      </c>
    </row>
    <row r="168" spans="1:2" ht="15">
      <c r="A168">
        <v>520599</v>
      </c>
      <c r="B168" t="s">
        <v>382</v>
      </c>
    </row>
    <row r="169" spans="1:2" ht="15">
      <c r="A169">
        <v>529901</v>
      </c>
      <c r="B169" t="s">
        <v>383</v>
      </c>
    </row>
    <row r="170" spans="1:2" ht="15">
      <c r="A170">
        <v>530000</v>
      </c>
      <c r="B170" t="s">
        <v>384</v>
      </c>
    </row>
    <row r="171" spans="1:2" ht="15">
      <c r="A171">
        <v>530100</v>
      </c>
      <c r="B171" t="s">
        <v>385</v>
      </c>
    </row>
    <row r="172" spans="1:2" ht="15">
      <c r="A172">
        <v>530101</v>
      </c>
      <c r="B172" t="s">
        <v>386</v>
      </c>
    </row>
    <row r="173" spans="1:2" ht="15">
      <c r="A173">
        <v>530102</v>
      </c>
      <c r="B173" t="s">
        <v>387</v>
      </c>
    </row>
    <row r="174" spans="1:2" ht="15">
      <c r="A174">
        <v>530104</v>
      </c>
      <c r="B174" t="s">
        <v>388</v>
      </c>
    </row>
    <row r="175" spans="1:2" ht="15">
      <c r="A175">
        <v>530105</v>
      </c>
      <c r="B175" t="s">
        <v>77</v>
      </c>
    </row>
    <row r="176" spans="1:2" ht="15">
      <c r="A176">
        <v>530106</v>
      </c>
      <c r="B176" t="s">
        <v>389</v>
      </c>
    </row>
    <row r="177" spans="1:2" ht="15">
      <c r="A177">
        <v>530200</v>
      </c>
      <c r="B177" t="s">
        <v>390</v>
      </c>
    </row>
    <row r="178" spans="1:2" ht="15">
      <c r="A178">
        <v>530201</v>
      </c>
      <c r="B178" t="s">
        <v>391</v>
      </c>
    </row>
    <row r="179" spans="1:2" ht="15">
      <c r="A179">
        <v>530202</v>
      </c>
      <c r="B179" t="s">
        <v>392</v>
      </c>
    </row>
    <row r="180" spans="1:2" ht="15">
      <c r="A180">
        <v>530203</v>
      </c>
      <c r="B180" t="s">
        <v>393</v>
      </c>
    </row>
    <row r="181" spans="1:2" ht="15">
      <c r="A181">
        <v>530204</v>
      </c>
      <c r="B181" t="s">
        <v>394</v>
      </c>
    </row>
    <row r="182" spans="1:2" ht="15">
      <c r="A182">
        <v>530205</v>
      </c>
      <c r="B182" t="s">
        <v>395</v>
      </c>
    </row>
    <row r="183" spans="1:2" ht="15">
      <c r="A183">
        <v>530206</v>
      </c>
      <c r="B183" t="s">
        <v>396</v>
      </c>
    </row>
    <row r="184" spans="1:2" ht="15">
      <c r="A184">
        <v>530207</v>
      </c>
      <c r="B184" t="s">
        <v>397</v>
      </c>
    </row>
    <row r="185" spans="1:2" ht="15">
      <c r="A185">
        <v>530208</v>
      </c>
      <c r="B185" t="s">
        <v>398</v>
      </c>
    </row>
    <row r="186" spans="1:2" ht="15">
      <c r="A186">
        <v>530209</v>
      </c>
      <c r="B186" t="s">
        <v>399</v>
      </c>
    </row>
    <row r="187" spans="1:2" ht="15">
      <c r="A187">
        <v>530210</v>
      </c>
      <c r="B187" t="s">
        <v>400</v>
      </c>
    </row>
    <row r="188" spans="1:2" ht="15">
      <c r="A188">
        <v>530212</v>
      </c>
      <c r="B188" t="s">
        <v>401</v>
      </c>
    </row>
    <row r="189" spans="1:2" ht="15">
      <c r="A189">
        <v>530215</v>
      </c>
      <c r="B189" t="s">
        <v>402</v>
      </c>
    </row>
    <row r="190" spans="1:2" ht="15">
      <c r="A190">
        <v>530216</v>
      </c>
      <c r="B190" t="s">
        <v>403</v>
      </c>
    </row>
    <row r="191" spans="1:2" ht="15">
      <c r="A191">
        <v>530217</v>
      </c>
      <c r="B191" t="s">
        <v>404</v>
      </c>
    </row>
    <row r="192" spans="1:2" ht="15">
      <c r="A192">
        <v>530218</v>
      </c>
      <c r="B192" t="s">
        <v>405</v>
      </c>
    </row>
    <row r="193" spans="1:2" ht="15">
      <c r="A193">
        <v>530219</v>
      </c>
      <c r="B193" t="s">
        <v>406</v>
      </c>
    </row>
    <row r="194" spans="1:2" ht="15">
      <c r="A194">
        <v>530220</v>
      </c>
      <c r="B194" t="s">
        <v>407</v>
      </c>
    </row>
    <row r="195" spans="1:2" ht="15">
      <c r="A195">
        <v>530221</v>
      </c>
      <c r="B195" t="s">
        <v>408</v>
      </c>
    </row>
    <row r="196" spans="1:2" ht="15">
      <c r="A196">
        <v>530222</v>
      </c>
      <c r="B196" t="s">
        <v>409</v>
      </c>
    </row>
    <row r="197" spans="1:2" ht="15">
      <c r="A197">
        <v>530223</v>
      </c>
      <c r="B197" t="s">
        <v>410</v>
      </c>
    </row>
    <row r="198" spans="1:2" ht="15">
      <c r="A198">
        <v>530224</v>
      </c>
      <c r="B198" t="s">
        <v>411</v>
      </c>
    </row>
    <row r="199" spans="1:2" ht="15">
      <c r="A199">
        <v>530225</v>
      </c>
      <c r="B199" t="s">
        <v>412</v>
      </c>
    </row>
    <row r="200" spans="1:2" ht="15">
      <c r="A200">
        <v>530226</v>
      </c>
      <c r="B200" t="s">
        <v>413</v>
      </c>
    </row>
    <row r="201" spans="1:2" ht="15">
      <c r="A201">
        <v>530227</v>
      </c>
      <c r="B201" t="s">
        <v>414</v>
      </c>
    </row>
    <row r="202" spans="1:2" ht="15">
      <c r="A202">
        <v>530228</v>
      </c>
      <c r="B202" t="s">
        <v>415</v>
      </c>
    </row>
    <row r="203" spans="1:2" ht="15">
      <c r="A203">
        <v>530229</v>
      </c>
      <c r="B203" t="s">
        <v>416</v>
      </c>
    </row>
    <row r="204" spans="1:2" ht="15">
      <c r="A204">
        <v>530230</v>
      </c>
      <c r="B204" t="s">
        <v>417</v>
      </c>
    </row>
    <row r="205" spans="1:2" ht="15">
      <c r="A205">
        <v>530231</v>
      </c>
      <c r="B205" t="s">
        <v>418</v>
      </c>
    </row>
    <row r="206" spans="1:2" ht="15">
      <c r="A206">
        <v>530232</v>
      </c>
      <c r="B206" t="s">
        <v>419</v>
      </c>
    </row>
    <row r="207" spans="1:2" ht="15">
      <c r="A207">
        <v>530233</v>
      </c>
      <c r="B207" t="s">
        <v>420</v>
      </c>
    </row>
    <row r="208" spans="1:2" ht="15">
      <c r="A208">
        <v>530234</v>
      </c>
      <c r="B208" t="s">
        <v>421</v>
      </c>
    </row>
    <row r="209" spans="1:2" ht="15">
      <c r="A209">
        <v>530235</v>
      </c>
      <c r="B209" t="s">
        <v>422</v>
      </c>
    </row>
    <row r="210" spans="1:2" ht="15">
      <c r="A210">
        <v>530236</v>
      </c>
      <c r="B210" t="s">
        <v>423</v>
      </c>
    </row>
    <row r="211" spans="1:2" ht="15">
      <c r="A211">
        <v>530237</v>
      </c>
      <c r="B211" t="s">
        <v>424</v>
      </c>
    </row>
    <row r="212" spans="1:2" ht="15">
      <c r="A212">
        <v>530238</v>
      </c>
      <c r="B212" t="s">
        <v>425</v>
      </c>
    </row>
    <row r="213" spans="1:2" ht="15">
      <c r="A213">
        <v>530239</v>
      </c>
      <c r="B213" t="s">
        <v>426</v>
      </c>
    </row>
    <row r="214" spans="1:2" ht="15">
      <c r="A214">
        <v>530240</v>
      </c>
      <c r="B214" t="s">
        <v>427</v>
      </c>
    </row>
    <row r="215" spans="1:2" ht="15">
      <c r="A215">
        <v>530241</v>
      </c>
      <c r="B215" t="s">
        <v>428</v>
      </c>
    </row>
    <row r="216" spans="1:2" ht="15">
      <c r="A216">
        <v>530242</v>
      </c>
      <c r="B216" t="s">
        <v>429</v>
      </c>
    </row>
    <row r="217" spans="1:2" ht="15">
      <c r="A217">
        <v>530243</v>
      </c>
      <c r="B217" t="s">
        <v>430</v>
      </c>
    </row>
    <row r="218" spans="1:2" ht="15">
      <c r="A218">
        <v>530244</v>
      </c>
      <c r="B218" t="s">
        <v>431</v>
      </c>
    </row>
    <row r="219" spans="1:2" ht="15">
      <c r="A219">
        <v>530245</v>
      </c>
      <c r="B219" t="s">
        <v>432</v>
      </c>
    </row>
    <row r="220" spans="1:2" ht="15">
      <c r="A220">
        <v>530246</v>
      </c>
      <c r="B220" t="s">
        <v>433</v>
      </c>
    </row>
    <row r="221" spans="1:2" ht="15">
      <c r="A221">
        <v>530247</v>
      </c>
      <c r="B221" t="s">
        <v>434</v>
      </c>
    </row>
    <row r="222" spans="1:2" ht="15">
      <c r="A222">
        <v>530299</v>
      </c>
      <c r="B222" t="s">
        <v>435</v>
      </c>
    </row>
    <row r="223" spans="1:2" ht="15">
      <c r="A223">
        <v>530300</v>
      </c>
      <c r="B223" t="s">
        <v>436</v>
      </c>
    </row>
    <row r="224" spans="1:2" ht="15">
      <c r="A224">
        <v>530301</v>
      </c>
      <c r="B224" t="s">
        <v>59</v>
      </c>
    </row>
    <row r="225" spans="1:2" ht="15">
      <c r="A225">
        <v>530302</v>
      </c>
      <c r="B225" t="s">
        <v>57</v>
      </c>
    </row>
    <row r="226" spans="1:2" ht="15">
      <c r="A226">
        <v>530303</v>
      </c>
      <c r="B226" t="s">
        <v>437</v>
      </c>
    </row>
    <row r="227" spans="1:2" ht="15">
      <c r="A227">
        <v>530304</v>
      </c>
      <c r="B227" t="s">
        <v>438</v>
      </c>
    </row>
    <row r="228" spans="1:2" ht="15">
      <c r="A228">
        <v>530305</v>
      </c>
      <c r="B228" t="s">
        <v>439</v>
      </c>
    </row>
    <row r="229" spans="1:2" ht="15">
      <c r="A229">
        <v>530306</v>
      </c>
      <c r="B229" t="s">
        <v>440</v>
      </c>
    </row>
    <row r="230" spans="1:2" ht="15">
      <c r="A230">
        <v>530307</v>
      </c>
      <c r="B230" t="s">
        <v>441</v>
      </c>
    </row>
    <row r="231" spans="1:2" ht="15">
      <c r="A231">
        <v>530308</v>
      </c>
      <c r="B231" t="s">
        <v>442</v>
      </c>
    </row>
    <row r="232" spans="1:2" ht="15">
      <c r="A232">
        <v>530309</v>
      </c>
      <c r="B232" t="s">
        <v>443</v>
      </c>
    </row>
    <row r="233" spans="1:2" ht="15">
      <c r="A233">
        <v>530400</v>
      </c>
      <c r="B233" t="s">
        <v>444</v>
      </c>
    </row>
    <row r="234" spans="1:2" ht="15">
      <c r="A234">
        <v>530401</v>
      </c>
      <c r="B234" t="s">
        <v>445</v>
      </c>
    </row>
    <row r="235" spans="1:2" ht="15">
      <c r="A235">
        <v>530402</v>
      </c>
      <c r="B235" t="s">
        <v>446</v>
      </c>
    </row>
    <row r="236" spans="1:2" ht="15">
      <c r="A236">
        <v>530403</v>
      </c>
      <c r="B236" t="s">
        <v>447</v>
      </c>
    </row>
    <row r="237" spans="1:2" ht="15">
      <c r="A237">
        <v>530404</v>
      </c>
      <c r="B237" t="s">
        <v>448</v>
      </c>
    </row>
    <row r="238" spans="1:2" ht="15">
      <c r="A238">
        <v>530405</v>
      </c>
      <c r="B238" t="s">
        <v>449</v>
      </c>
    </row>
    <row r="239" spans="1:2" ht="15">
      <c r="A239">
        <v>530406</v>
      </c>
      <c r="B239" t="s">
        <v>450</v>
      </c>
    </row>
    <row r="240" spans="1:2" ht="15">
      <c r="A240">
        <v>530408</v>
      </c>
      <c r="B240" t="s">
        <v>451</v>
      </c>
    </row>
    <row r="241" spans="1:2" ht="15">
      <c r="A241">
        <v>530409</v>
      </c>
      <c r="B241" t="s">
        <v>452</v>
      </c>
    </row>
    <row r="242" spans="1:2" ht="15">
      <c r="A242">
        <v>530410</v>
      </c>
      <c r="B242" t="s">
        <v>453</v>
      </c>
    </row>
    <row r="243" spans="1:2" ht="15">
      <c r="A243">
        <v>530415</v>
      </c>
      <c r="B243" t="s">
        <v>454</v>
      </c>
    </row>
    <row r="244" spans="1:2" ht="15">
      <c r="A244">
        <v>530417</v>
      </c>
      <c r="B244" t="s">
        <v>455</v>
      </c>
    </row>
    <row r="245" spans="1:2" ht="15">
      <c r="A245">
        <v>530418</v>
      </c>
      <c r="B245" t="s">
        <v>456</v>
      </c>
    </row>
    <row r="246" spans="1:2" ht="15">
      <c r="A246">
        <v>530419</v>
      </c>
      <c r="B246" t="s">
        <v>457</v>
      </c>
    </row>
    <row r="247" spans="1:2" ht="15">
      <c r="A247">
        <v>530499</v>
      </c>
      <c r="B247" t="s">
        <v>458</v>
      </c>
    </row>
    <row r="248" spans="1:2" ht="15">
      <c r="A248">
        <v>530500</v>
      </c>
      <c r="B248" t="s">
        <v>459</v>
      </c>
    </row>
    <row r="249" spans="1:2" ht="15">
      <c r="A249">
        <v>530501</v>
      </c>
      <c r="B249" t="s">
        <v>460</v>
      </c>
    </row>
    <row r="250" spans="1:2" ht="15">
      <c r="A250">
        <v>530502</v>
      </c>
      <c r="B250" t="s">
        <v>461</v>
      </c>
    </row>
    <row r="251" spans="1:2" ht="15">
      <c r="A251">
        <v>530503</v>
      </c>
      <c r="B251" t="s">
        <v>462</v>
      </c>
    </row>
    <row r="252" spans="1:2" ht="15">
      <c r="A252">
        <v>530504</v>
      </c>
      <c r="B252" t="s">
        <v>463</v>
      </c>
    </row>
    <row r="253" spans="1:2" ht="15">
      <c r="A253">
        <v>530505</v>
      </c>
      <c r="B253" t="s">
        <v>464</v>
      </c>
    </row>
    <row r="254" spans="1:2" ht="15">
      <c r="A254">
        <v>530506</v>
      </c>
      <c r="B254" t="s">
        <v>465</v>
      </c>
    </row>
    <row r="255" spans="1:2" ht="15">
      <c r="A255">
        <v>530512</v>
      </c>
      <c r="B255" t="s">
        <v>466</v>
      </c>
    </row>
    <row r="256" spans="1:2" ht="15">
      <c r="A256">
        <v>530515</v>
      </c>
      <c r="B256" t="s">
        <v>467</v>
      </c>
    </row>
    <row r="257" spans="1:2" ht="15">
      <c r="A257">
        <v>530516</v>
      </c>
      <c r="B257" t="s">
        <v>468</v>
      </c>
    </row>
    <row r="258" spans="1:2" ht="15">
      <c r="A258">
        <v>530599</v>
      </c>
      <c r="B258" t="s">
        <v>469</v>
      </c>
    </row>
    <row r="259" spans="1:2" ht="15">
      <c r="A259">
        <v>530600</v>
      </c>
      <c r="B259" t="s">
        <v>470</v>
      </c>
    </row>
    <row r="260" spans="1:2" ht="15">
      <c r="A260">
        <v>530601</v>
      </c>
      <c r="B260" t="s">
        <v>471</v>
      </c>
    </row>
    <row r="261" spans="1:2" ht="15">
      <c r="A261">
        <v>530602</v>
      </c>
      <c r="B261" t="s">
        <v>472</v>
      </c>
    </row>
    <row r="262" spans="1:2" ht="15">
      <c r="A262">
        <v>530603</v>
      </c>
      <c r="B262" t="s">
        <v>473</v>
      </c>
    </row>
    <row r="263" spans="1:2" ht="15">
      <c r="A263">
        <v>530604</v>
      </c>
      <c r="B263" t="s">
        <v>474</v>
      </c>
    </row>
    <row r="264" spans="1:2" ht="15">
      <c r="A264">
        <v>530605</v>
      </c>
      <c r="B264" t="s">
        <v>475</v>
      </c>
    </row>
    <row r="265" spans="1:2" ht="15">
      <c r="A265">
        <v>530606</v>
      </c>
      <c r="B265" t="s">
        <v>198</v>
      </c>
    </row>
    <row r="266" spans="1:2" ht="15">
      <c r="A266">
        <v>530607</v>
      </c>
      <c r="B266" t="s">
        <v>476</v>
      </c>
    </row>
    <row r="267" spans="1:2" ht="15">
      <c r="A267">
        <v>530608</v>
      </c>
      <c r="B267" t="s">
        <v>477</v>
      </c>
    </row>
    <row r="268" spans="1:2" ht="15">
      <c r="A268">
        <v>530609</v>
      </c>
      <c r="B268" t="s">
        <v>478</v>
      </c>
    </row>
    <row r="269" spans="1:2" ht="15">
      <c r="A269">
        <v>530610</v>
      </c>
      <c r="B269" t="s">
        <v>410</v>
      </c>
    </row>
    <row r="270" spans="1:2" ht="15">
      <c r="A270">
        <v>530611</v>
      </c>
      <c r="B270" t="s">
        <v>479</v>
      </c>
    </row>
    <row r="271" spans="1:2" ht="15">
      <c r="A271">
        <v>530700</v>
      </c>
      <c r="B271" t="s">
        <v>480</v>
      </c>
    </row>
    <row r="272" spans="1:2" ht="15">
      <c r="A272">
        <v>530701</v>
      </c>
      <c r="B272" t="s">
        <v>481</v>
      </c>
    </row>
    <row r="273" spans="1:2" ht="15">
      <c r="A273">
        <v>530702</v>
      </c>
      <c r="B273" t="s">
        <v>482</v>
      </c>
    </row>
    <row r="274" spans="1:2" ht="15">
      <c r="A274">
        <v>530703</v>
      </c>
      <c r="B274" t="s">
        <v>483</v>
      </c>
    </row>
    <row r="275" spans="1:2" ht="15">
      <c r="A275">
        <v>530704</v>
      </c>
      <c r="B275" t="s">
        <v>484</v>
      </c>
    </row>
    <row r="276" spans="1:2" ht="15">
      <c r="A276">
        <v>530800</v>
      </c>
      <c r="B276" t="s">
        <v>485</v>
      </c>
    </row>
    <row r="277" spans="1:2" ht="15">
      <c r="A277">
        <v>530801</v>
      </c>
      <c r="B277" t="s">
        <v>486</v>
      </c>
    </row>
    <row r="278" spans="1:2" ht="15">
      <c r="A278">
        <v>530802</v>
      </c>
      <c r="B278" t="s">
        <v>487</v>
      </c>
    </row>
    <row r="279" spans="1:2" ht="15">
      <c r="A279">
        <v>530803</v>
      </c>
      <c r="B279" t="s">
        <v>488</v>
      </c>
    </row>
    <row r="280" spans="1:2" ht="15">
      <c r="A280">
        <v>530804</v>
      </c>
      <c r="B280" t="s">
        <v>45</v>
      </c>
    </row>
    <row r="281" spans="1:2" ht="15">
      <c r="A281">
        <v>530805</v>
      </c>
      <c r="B281" t="s">
        <v>41</v>
      </c>
    </row>
    <row r="282" spans="1:2" ht="15">
      <c r="A282">
        <v>530806</v>
      </c>
      <c r="B282" t="s">
        <v>489</v>
      </c>
    </row>
    <row r="283" spans="1:2" ht="15">
      <c r="A283">
        <v>530807</v>
      </c>
      <c r="B283" t="s">
        <v>490</v>
      </c>
    </row>
    <row r="284" spans="1:2" ht="15">
      <c r="A284">
        <v>530808</v>
      </c>
      <c r="B284" t="s">
        <v>491</v>
      </c>
    </row>
    <row r="285" spans="1:2" ht="15">
      <c r="A285">
        <v>530809</v>
      </c>
      <c r="B285" t="s">
        <v>492</v>
      </c>
    </row>
    <row r="286" spans="1:2" ht="15">
      <c r="A286">
        <v>530810</v>
      </c>
      <c r="B286" t="s">
        <v>493</v>
      </c>
    </row>
    <row r="287" spans="1:2" ht="15">
      <c r="A287">
        <v>530811</v>
      </c>
      <c r="B287" t="s">
        <v>494</v>
      </c>
    </row>
    <row r="288" spans="1:2" ht="15">
      <c r="A288">
        <v>530812</v>
      </c>
      <c r="B288" t="s">
        <v>495</v>
      </c>
    </row>
    <row r="289" spans="1:2" ht="15">
      <c r="A289">
        <v>530813</v>
      </c>
      <c r="B289" t="s">
        <v>496</v>
      </c>
    </row>
    <row r="290" spans="1:2" ht="15">
      <c r="A290">
        <v>530814</v>
      </c>
      <c r="B290" t="s">
        <v>497</v>
      </c>
    </row>
    <row r="291" spans="1:2" ht="15">
      <c r="A291">
        <v>530815</v>
      </c>
      <c r="B291" t="s">
        <v>498</v>
      </c>
    </row>
    <row r="292" spans="1:2" ht="15">
      <c r="A292">
        <v>530816</v>
      </c>
      <c r="B292" t="s">
        <v>499</v>
      </c>
    </row>
    <row r="293" spans="1:2" ht="15">
      <c r="A293">
        <v>530817</v>
      </c>
      <c r="B293" t="s">
        <v>500</v>
      </c>
    </row>
    <row r="294" spans="1:2" ht="15">
      <c r="A294">
        <v>530818</v>
      </c>
      <c r="B294" t="s">
        <v>501</v>
      </c>
    </row>
    <row r="295" spans="1:2" ht="15">
      <c r="A295">
        <v>530819</v>
      </c>
      <c r="B295" t="s">
        <v>502</v>
      </c>
    </row>
    <row r="296" spans="1:2" ht="15">
      <c r="A296">
        <v>530820</v>
      </c>
      <c r="B296" t="s">
        <v>503</v>
      </c>
    </row>
    <row r="297" spans="1:2" ht="15">
      <c r="A297">
        <v>530821</v>
      </c>
      <c r="B297" t="s">
        <v>504</v>
      </c>
    </row>
    <row r="298" spans="1:2" ht="15">
      <c r="A298">
        <v>530822</v>
      </c>
      <c r="B298" t="s">
        <v>505</v>
      </c>
    </row>
    <row r="299" spans="1:2" ht="15">
      <c r="A299">
        <v>530823</v>
      </c>
      <c r="B299" t="s">
        <v>506</v>
      </c>
    </row>
    <row r="300" spans="1:2" ht="15">
      <c r="A300">
        <v>530824</v>
      </c>
      <c r="B300" t="s">
        <v>507</v>
      </c>
    </row>
    <row r="301" spans="1:2" ht="15">
      <c r="A301">
        <v>530825</v>
      </c>
      <c r="B301" s="86" t="s">
        <v>508</v>
      </c>
    </row>
    <row r="302" spans="1:2" ht="15">
      <c r="A302">
        <v>530826</v>
      </c>
      <c r="B302" s="86" t="s">
        <v>509</v>
      </c>
    </row>
    <row r="303" spans="1:2" ht="15">
      <c r="A303">
        <v>530827</v>
      </c>
      <c r="B303" s="86" t="s">
        <v>510</v>
      </c>
    </row>
    <row r="304" spans="1:2" ht="15">
      <c r="A304">
        <v>530828</v>
      </c>
      <c r="B304" s="86" t="s">
        <v>511</v>
      </c>
    </row>
    <row r="305" spans="1:2" ht="15">
      <c r="A305">
        <v>530829</v>
      </c>
      <c r="B305" s="86" t="s">
        <v>512</v>
      </c>
    </row>
    <row r="306" spans="1:2" ht="15">
      <c r="A306">
        <v>530830</v>
      </c>
      <c r="B306" s="86" t="s">
        <v>513</v>
      </c>
    </row>
    <row r="307" spans="1:2" ht="15">
      <c r="A307">
        <v>530831</v>
      </c>
      <c r="B307" s="86" t="s">
        <v>514</v>
      </c>
    </row>
    <row r="308" spans="1:2" ht="15">
      <c r="A308">
        <v>530832</v>
      </c>
      <c r="B308" s="86" t="s">
        <v>515</v>
      </c>
    </row>
    <row r="309" spans="1:2" ht="15">
      <c r="A309">
        <v>530833</v>
      </c>
      <c r="B309" t="s">
        <v>516</v>
      </c>
    </row>
    <row r="310" spans="1:2" ht="15">
      <c r="A310">
        <v>530834</v>
      </c>
      <c r="B310" t="s">
        <v>517</v>
      </c>
    </row>
    <row r="311" spans="1:2" ht="15">
      <c r="A311">
        <v>530835</v>
      </c>
      <c r="B311" t="s">
        <v>518</v>
      </c>
    </row>
    <row r="312" spans="1:2" ht="15">
      <c r="A312">
        <v>530836</v>
      </c>
      <c r="B312" t="s">
        <v>519</v>
      </c>
    </row>
    <row r="313" spans="1:2" ht="15">
      <c r="A313">
        <v>530899</v>
      </c>
      <c r="B313" t="s">
        <v>520</v>
      </c>
    </row>
    <row r="314" spans="1:2" ht="15">
      <c r="A314">
        <v>530900</v>
      </c>
      <c r="B314" t="s">
        <v>521</v>
      </c>
    </row>
    <row r="315" spans="1:2" ht="15">
      <c r="A315">
        <v>530901</v>
      </c>
      <c r="B315" t="s">
        <v>522</v>
      </c>
    </row>
    <row r="316" spans="1:2" ht="15">
      <c r="A316">
        <v>531000</v>
      </c>
      <c r="B316" t="s">
        <v>523</v>
      </c>
    </row>
    <row r="317" spans="1:2" ht="15">
      <c r="A317">
        <v>531001</v>
      </c>
      <c r="B317" t="s">
        <v>524</v>
      </c>
    </row>
    <row r="318" spans="1:2" ht="15">
      <c r="A318">
        <v>531002</v>
      </c>
      <c r="B318" t="s">
        <v>525</v>
      </c>
    </row>
    <row r="319" spans="1:2" ht="15">
      <c r="A319">
        <v>531400</v>
      </c>
      <c r="B319" t="s">
        <v>526</v>
      </c>
    </row>
    <row r="320" spans="1:2" ht="15">
      <c r="A320">
        <v>531403</v>
      </c>
      <c r="B320" t="s">
        <v>527</v>
      </c>
    </row>
    <row r="321" spans="1:2" ht="15">
      <c r="A321">
        <v>531404</v>
      </c>
      <c r="B321" t="s">
        <v>528</v>
      </c>
    </row>
    <row r="322" spans="1:2" ht="15">
      <c r="A322">
        <v>531406</v>
      </c>
      <c r="B322" t="s">
        <v>529</v>
      </c>
    </row>
    <row r="323" spans="1:2" ht="15">
      <c r="A323">
        <v>531407</v>
      </c>
      <c r="B323" t="s">
        <v>530</v>
      </c>
    </row>
    <row r="324" spans="1:2" ht="15">
      <c r="A324">
        <v>531408</v>
      </c>
      <c r="B324" t="s">
        <v>531</v>
      </c>
    </row>
    <row r="325" spans="1:2" ht="15">
      <c r="A325">
        <v>531409</v>
      </c>
      <c r="B325" t="s">
        <v>452</v>
      </c>
    </row>
    <row r="326" spans="1:2" ht="15">
      <c r="A326">
        <v>531411</v>
      </c>
      <c r="B326" t="s">
        <v>118</v>
      </c>
    </row>
    <row r="327" spans="1:2" ht="15">
      <c r="A327">
        <v>531500</v>
      </c>
      <c r="B327" t="s">
        <v>532</v>
      </c>
    </row>
    <row r="328" spans="1:2" ht="15">
      <c r="A328">
        <v>531512</v>
      </c>
      <c r="B328" t="s">
        <v>466</v>
      </c>
    </row>
    <row r="329" spans="1:2" ht="15">
      <c r="A329">
        <v>531514</v>
      </c>
      <c r="B329" t="s">
        <v>533</v>
      </c>
    </row>
    <row r="330" spans="1:2" ht="15">
      <c r="A330">
        <v>531515</v>
      </c>
      <c r="B330" t="s">
        <v>534</v>
      </c>
    </row>
    <row r="331" spans="1:2" ht="15">
      <c r="A331">
        <v>531600</v>
      </c>
      <c r="B331" t="s">
        <v>535</v>
      </c>
    </row>
    <row r="332" spans="1:2" ht="15">
      <c r="A332">
        <v>531601</v>
      </c>
      <c r="B332" t="s">
        <v>536</v>
      </c>
    </row>
    <row r="333" spans="1:2" ht="15">
      <c r="A333">
        <v>531602</v>
      </c>
      <c r="B333" t="s">
        <v>537</v>
      </c>
    </row>
    <row r="334" spans="1:2" ht="15">
      <c r="A334">
        <v>539900</v>
      </c>
      <c r="B334" t="s">
        <v>324</v>
      </c>
    </row>
    <row r="335" spans="1:2" ht="15">
      <c r="A335">
        <v>539901</v>
      </c>
      <c r="B335" t="s">
        <v>538</v>
      </c>
    </row>
    <row r="336" spans="1:2" ht="15">
      <c r="A336">
        <v>560000</v>
      </c>
      <c r="B336" t="s">
        <v>539</v>
      </c>
    </row>
    <row r="337" spans="1:2" ht="15">
      <c r="A337">
        <v>560100</v>
      </c>
      <c r="B337" t="s">
        <v>540</v>
      </c>
    </row>
    <row r="338" spans="1:2" ht="15">
      <c r="A338">
        <v>560101</v>
      </c>
      <c r="B338" t="s">
        <v>541</v>
      </c>
    </row>
    <row r="339" spans="1:2" ht="15">
      <c r="A339">
        <v>560102</v>
      </c>
      <c r="B339" t="s">
        <v>542</v>
      </c>
    </row>
    <row r="340" spans="1:2" ht="15">
      <c r="A340">
        <v>560103</v>
      </c>
      <c r="B340" t="s">
        <v>543</v>
      </c>
    </row>
    <row r="341" spans="1:2" ht="15">
      <c r="A341">
        <v>560106</v>
      </c>
      <c r="B341" t="s">
        <v>544</v>
      </c>
    </row>
    <row r="342" spans="1:2" ht="15">
      <c r="A342">
        <v>560199</v>
      </c>
      <c r="B342" t="s">
        <v>545</v>
      </c>
    </row>
    <row r="343" spans="1:2" ht="15">
      <c r="A343">
        <v>560200</v>
      </c>
      <c r="B343" t="s">
        <v>546</v>
      </c>
    </row>
    <row r="344" spans="1:2" ht="15">
      <c r="A344">
        <v>560201</v>
      </c>
      <c r="B344" t="s">
        <v>547</v>
      </c>
    </row>
    <row r="345" spans="1:2" ht="15">
      <c r="A345">
        <v>560202</v>
      </c>
      <c r="B345" t="s">
        <v>548</v>
      </c>
    </row>
    <row r="346" spans="1:2" ht="15">
      <c r="A346">
        <v>560203</v>
      </c>
      <c r="B346" t="s">
        <v>549</v>
      </c>
    </row>
    <row r="347" spans="1:2" ht="15">
      <c r="A347">
        <v>560204</v>
      </c>
      <c r="B347" t="s">
        <v>550</v>
      </c>
    </row>
    <row r="348" spans="1:2" ht="15">
      <c r="A348">
        <v>560205</v>
      </c>
      <c r="B348" t="s">
        <v>551</v>
      </c>
    </row>
    <row r="349" spans="1:2" ht="15">
      <c r="A349">
        <v>560206</v>
      </c>
      <c r="B349" t="s">
        <v>552</v>
      </c>
    </row>
    <row r="350" spans="1:2" ht="15">
      <c r="A350">
        <v>560300</v>
      </c>
      <c r="B350" t="s">
        <v>553</v>
      </c>
    </row>
    <row r="351" spans="1:2" ht="15">
      <c r="A351">
        <v>560301</v>
      </c>
      <c r="B351" t="s">
        <v>554</v>
      </c>
    </row>
    <row r="352" spans="1:2" ht="15">
      <c r="A352">
        <v>560302</v>
      </c>
      <c r="B352" t="s">
        <v>555</v>
      </c>
    </row>
    <row r="353" spans="1:2" ht="15">
      <c r="A353">
        <v>560303</v>
      </c>
      <c r="B353" t="s">
        <v>556</v>
      </c>
    </row>
    <row r="354" spans="1:2" ht="15">
      <c r="A354">
        <v>560304</v>
      </c>
      <c r="B354" t="s">
        <v>557</v>
      </c>
    </row>
    <row r="355" spans="1:2" ht="15">
      <c r="A355">
        <v>560306</v>
      </c>
      <c r="B355" t="s">
        <v>552</v>
      </c>
    </row>
    <row r="356" spans="1:2" ht="15">
      <c r="A356">
        <v>560400</v>
      </c>
      <c r="B356" t="s">
        <v>558</v>
      </c>
    </row>
    <row r="357" spans="1:2" ht="15">
      <c r="A357">
        <v>560401</v>
      </c>
      <c r="B357" t="s">
        <v>559</v>
      </c>
    </row>
    <row r="358" spans="1:2" ht="15">
      <c r="A358">
        <v>569900</v>
      </c>
      <c r="B358" t="s">
        <v>324</v>
      </c>
    </row>
    <row r="359" spans="1:2" ht="15">
      <c r="A359">
        <v>569901</v>
      </c>
      <c r="B359" t="s">
        <v>560</v>
      </c>
    </row>
    <row r="360" spans="1:2" ht="15">
      <c r="A360">
        <v>570000</v>
      </c>
      <c r="B360" t="s">
        <v>561</v>
      </c>
    </row>
    <row r="361" spans="1:2" ht="15">
      <c r="A361">
        <v>570100</v>
      </c>
      <c r="B361" t="s">
        <v>562</v>
      </c>
    </row>
    <row r="362" spans="1:2" ht="15">
      <c r="A362">
        <v>570101</v>
      </c>
      <c r="B362" t="s">
        <v>563</v>
      </c>
    </row>
    <row r="363" spans="1:2" ht="15">
      <c r="A363">
        <v>570102</v>
      </c>
      <c r="B363" t="s">
        <v>564</v>
      </c>
    </row>
    <row r="364" spans="1:2" ht="15">
      <c r="A364">
        <v>570103</v>
      </c>
      <c r="B364" t="s">
        <v>565</v>
      </c>
    </row>
    <row r="365" spans="1:2" ht="15">
      <c r="A365">
        <v>570104</v>
      </c>
      <c r="B365" t="s">
        <v>566</v>
      </c>
    </row>
    <row r="366" spans="1:2" ht="15">
      <c r="A366">
        <v>570199</v>
      </c>
      <c r="B366" t="s">
        <v>567</v>
      </c>
    </row>
    <row r="367" spans="1:2" ht="15">
      <c r="A367">
        <v>570200</v>
      </c>
      <c r="B367" t="s">
        <v>568</v>
      </c>
    </row>
    <row r="368" spans="1:2" ht="15">
      <c r="A368">
        <v>570201</v>
      </c>
      <c r="B368" t="s">
        <v>68</v>
      </c>
    </row>
    <row r="369" spans="1:2" ht="15">
      <c r="A369">
        <v>570202</v>
      </c>
      <c r="B369" t="s">
        <v>569</v>
      </c>
    </row>
    <row r="370" spans="1:2" ht="15">
      <c r="A370">
        <v>570203</v>
      </c>
      <c r="B370" t="s">
        <v>570</v>
      </c>
    </row>
    <row r="371" spans="1:2" ht="15">
      <c r="A371">
        <v>570204</v>
      </c>
      <c r="B371" t="s">
        <v>571</v>
      </c>
    </row>
    <row r="372" spans="1:2" ht="15">
      <c r="A372">
        <v>570205</v>
      </c>
      <c r="B372" t="s">
        <v>572</v>
      </c>
    </row>
    <row r="373" spans="1:2" ht="15">
      <c r="A373">
        <v>570206</v>
      </c>
      <c r="B373" t="s">
        <v>573</v>
      </c>
    </row>
    <row r="374" spans="1:2" ht="15">
      <c r="A374">
        <v>570207</v>
      </c>
      <c r="B374" t="s">
        <v>574</v>
      </c>
    </row>
    <row r="375" spans="1:2" ht="15">
      <c r="A375">
        <v>570211</v>
      </c>
      <c r="B375" t="s">
        <v>575</v>
      </c>
    </row>
    <row r="376" spans="1:2" ht="15">
      <c r="A376">
        <v>570213</v>
      </c>
      <c r="B376" t="s">
        <v>576</v>
      </c>
    </row>
    <row r="377" spans="1:2" ht="15">
      <c r="A377">
        <v>570214</v>
      </c>
      <c r="B377" t="s">
        <v>577</v>
      </c>
    </row>
    <row r="378" spans="1:2" ht="15">
      <c r="A378">
        <v>570215</v>
      </c>
      <c r="B378" t="s">
        <v>578</v>
      </c>
    </row>
    <row r="379" spans="1:2" ht="15">
      <c r="A379">
        <v>570216</v>
      </c>
      <c r="B379" t="s">
        <v>579</v>
      </c>
    </row>
    <row r="380" spans="1:2" ht="15">
      <c r="A380">
        <v>570217</v>
      </c>
      <c r="B380" t="s">
        <v>580</v>
      </c>
    </row>
    <row r="381" spans="1:2" ht="15">
      <c r="A381">
        <v>570218</v>
      </c>
      <c r="B381" t="s">
        <v>581</v>
      </c>
    </row>
    <row r="382" spans="1:2" ht="15">
      <c r="A382">
        <v>570219</v>
      </c>
      <c r="B382" t="s">
        <v>582</v>
      </c>
    </row>
    <row r="383" spans="1:2" ht="15">
      <c r="A383">
        <v>570299</v>
      </c>
      <c r="B383" t="s">
        <v>583</v>
      </c>
    </row>
    <row r="384" spans="1:2" ht="15">
      <c r="A384">
        <v>570300</v>
      </c>
      <c r="B384" t="s">
        <v>301</v>
      </c>
    </row>
    <row r="385" spans="1:2" ht="15">
      <c r="A385">
        <v>570301</v>
      </c>
      <c r="B385" t="s">
        <v>301</v>
      </c>
    </row>
    <row r="386" spans="1:2" ht="15">
      <c r="A386">
        <v>579900</v>
      </c>
      <c r="B386" t="s">
        <v>324</v>
      </c>
    </row>
    <row r="387" spans="1:2" ht="15">
      <c r="A387">
        <v>579901</v>
      </c>
      <c r="B387" t="s">
        <v>584</v>
      </c>
    </row>
    <row r="388" spans="1:2" ht="15">
      <c r="A388">
        <v>580000</v>
      </c>
      <c r="B388" t="s">
        <v>585</v>
      </c>
    </row>
    <row r="389" spans="1:2" ht="15">
      <c r="A389">
        <v>580100</v>
      </c>
      <c r="B389" t="s">
        <v>586</v>
      </c>
    </row>
    <row r="390" spans="1:2" ht="15">
      <c r="A390">
        <v>580101</v>
      </c>
      <c r="B390" t="s">
        <v>587</v>
      </c>
    </row>
    <row r="391" spans="1:2" ht="15">
      <c r="A391">
        <v>580102</v>
      </c>
      <c r="B391" t="s">
        <v>588</v>
      </c>
    </row>
    <row r="392" spans="1:2" ht="15">
      <c r="A392">
        <v>580103</v>
      </c>
      <c r="B392" t="s">
        <v>589</v>
      </c>
    </row>
    <row r="393" spans="1:2" ht="15">
      <c r="A393">
        <v>580104</v>
      </c>
      <c r="B393" t="s">
        <v>590</v>
      </c>
    </row>
    <row r="394" spans="1:2" ht="15">
      <c r="A394">
        <v>580105</v>
      </c>
      <c r="B394" t="s">
        <v>591</v>
      </c>
    </row>
    <row r="395" spans="1:2" ht="15">
      <c r="A395">
        <v>580106</v>
      </c>
      <c r="B395" t="s">
        <v>592</v>
      </c>
    </row>
    <row r="396" spans="1:2" ht="15">
      <c r="A396">
        <v>580108</v>
      </c>
      <c r="B396" t="s">
        <v>593</v>
      </c>
    </row>
    <row r="397" spans="1:2" ht="15">
      <c r="A397">
        <v>580109</v>
      </c>
      <c r="B397" t="s">
        <v>594</v>
      </c>
    </row>
    <row r="398" spans="1:2" ht="15">
      <c r="A398">
        <v>580110</v>
      </c>
      <c r="B398" t="s">
        <v>595</v>
      </c>
    </row>
    <row r="399" spans="1:2" ht="15">
      <c r="A399">
        <v>580111</v>
      </c>
      <c r="B399" t="s">
        <v>596</v>
      </c>
    </row>
    <row r="400" spans="1:2" ht="15">
      <c r="A400">
        <v>580200</v>
      </c>
      <c r="B400" t="s">
        <v>597</v>
      </c>
    </row>
    <row r="401" spans="1:2" ht="15">
      <c r="A401">
        <v>580203</v>
      </c>
      <c r="B401" t="s">
        <v>556</v>
      </c>
    </row>
    <row r="402" spans="1:2" ht="15">
      <c r="A402">
        <v>580204</v>
      </c>
      <c r="B402" t="s">
        <v>598</v>
      </c>
    </row>
    <row r="403" spans="1:2" ht="15">
      <c r="A403">
        <v>580205</v>
      </c>
      <c r="B403" t="s">
        <v>599</v>
      </c>
    </row>
    <row r="404" spans="1:2" ht="15">
      <c r="A404">
        <v>580206</v>
      </c>
      <c r="B404" t="s">
        <v>600</v>
      </c>
    </row>
    <row r="405" spans="1:2" ht="15">
      <c r="A405">
        <v>580207</v>
      </c>
      <c r="B405" t="s">
        <v>601</v>
      </c>
    </row>
    <row r="406" spans="1:2" ht="15">
      <c r="A406">
        <v>580208</v>
      </c>
      <c r="B406" t="s">
        <v>602</v>
      </c>
    </row>
    <row r="407" spans="1:2" ht="15">
      <c r="A407">
        <v>580209</v>
      </c>
      <c r="B407" t="s">
        <v>603</v>
      </c>
    </row>
    <row r="408" spans="1:2" ht="15">
      <c r="A408">
        <v>580210</v>
      </c>
      <c r="B408" t="s">
        <v>604</v>
      </c>
    </row>
    <row r="409" spans="1:2" ht="15">
      <c r="A409">
        <v>580300</v>
      </c>
      <c r="B409" t="s">
        <v>605</v>
      </c>
    </row>
    <row r="410" spans="1:2" ht="15">
      <c r="A410">
        <v>580301</v>
      </c>
      <c r="B410" t="s">
        <v>554</v>
      </c>
    </row>
    <row r="411" spans="1:2" ht="15">
      <c r="A411">
        <v>580302</v>
      </c>
      <c r="B411" t="s">
        <v>555</v>
      </c>
    </row>
    <row r="412" spans="1:2" ht="15">
      <c r="A412">
        <v>580303</v>
      </c>
      <c r="B412" t="s">
        <v>556</v>
      </c>
    </row>
    <row r="413" spans="1:2" ht="15">
      <c r="A413">
        <v>580304</v>
      </c>
      <c r="B413" t="s">
        <v>598</v>
      </c>
    </row>
    <row r="414" spans="1:2" ht="15">
      <c r="A414">
        <v>580400</v>
      </c>
      <c r="B414" t="s">
        <v>606</v>
      </c>
    </row>
    <row r="415" spans="1:2" ht="15">
      <c r="A415">
        <v>580401</v>
      </c>
      <c r="B415" t="s">
        <v>607</v>
      </c>
    </row>
    <row r="416" spans="1:2" ht="15">
      <c r="A416">
        <v>580402</v>
      </c>
      <c r="B416" t="s">
        <v>608</v>
      </c>
    </row>
    <row r="417" spans="1:2" ht="15">
      <c r="A417">
        <v>580403</v>
      </c>
      <c r="B417" t="s">
        <v>609</v>
      </c>
    </row>
    <row r="418" spans="1:2" ht="15">
      <c r="A418">
        <v>580404</v>
      </c>
      <c r="B418" t="s">
        <v>610</v>
      </c>
    </row>
    <row r="419" spans="1:2" ht="15">
      <c r="A419">
        <v>580405</v>
      </c>
      <c r="B419" t="s">
        <v>611</v>
      </c>
    </row>
    <row r="420" spans="1:2" ht="15">
      <c r="A420">
        <v>580406</v>
      </c>
      <c r="B420" t="s">
        <v>612</v>
      </c>
    </row>
    <row r="421" spans="1:2" ht="15">
      <c r="A421">
        <v>580407</v>
      </c>
      <c r="B421" t="s">
        <v>613</v>
      </c>
    </row>
    <row r="422" spans="1:2" ht="15">
      <c r="A422">
        <v>580408</v>
      </c>
      <c r="B422" t="s">
        <v>614</v>
      </c>
    </row>
    <row r="423" spans="1:2" ht="15">
      <c r="A423">
        <v>580410</v>
      </c>
      <c r="B423" t="s">
        <v>615</v>
      </c>
    </row>
    <row r="424" spans="1:2" ht="15">
      <c r="A424">
        <v>580411</v>
      </c>
      <c r="B424" t="s">
        <v>616</v>
      </c>
    </row>
    <row r="425" spans="1:2" ht="15">
      <c r="A425">
        <v>580414</v>
      </c>
      <c r="B425" t="s">
        <v>617</v>
      </c>
    </row>
    <row r="426" spans="1:2" ht="15">
      <c r="A426">
        <v>580415</v>
      </c>
      <c r="B426" t="s">
        <v>618</v>
      </c>
    </row>
    <row r="427" spans="1:2" ht="15">
      <c r="A427">
        <v>580499</v>
      </c>
      <c r="B427" t="s">
        <v>619</v>
      </c>
    </row>
    <row r="428" spans="1:2" ht="15">
      <c r="A428">
        <v>580500</v>
      </c>
      <c r="B428" t="s">
        <v>285</v>
      </c>
    </row>
    <row r="429" spans="1:2" ht="15">
      <c r="A429">
        <v>580501</v>
      </c>
      <c r="B429" t="s">
        <v>620</v>
      </c>
    </row>
    <row r="430" spans="1:2" ht="15">
      <c r="A430">
        <v>580502</v>
      </c>
      <c r="B430" t="s">
        <v>621</v>
      </c>
    </row>
    <row r="431" spans="1:2" ht="15">
      <c r="A431">
        <v>580503</v>
      </c>
      <c r="B431" t="s">
        <v>622</v>
      </c>
    </row>
    <row r="432" spans="1:2" ht="15">
      <c r="A432">
        <v>580504</v>
      </c>
      <c r="B432" t="s">
        <v>623</v>
      </c>
    </row>
    <row r="433" spans="1:2" ht="15">
      <c r="A433">
        <v>580505</v>
      </c>
      <c r="B433" t="s">
        <v>624</v>
      </c>
    </row>
    <row r="434" spans="1:2" ht="15">
      <c r="A434">
        <v>580506</v>
      </c>
      <c r="B434" t="s">
        <v>625</v>
      </c>
    </row>
    <row r="435" spans="1:2" ht="15">
      <c r="A435">
        <v>580507</v>
      </c>
      <c r="B435" t="s">
        <v>626</v>
      </c>
    </row>
    <row r="436" spans="1:2" ht="15">
      <c r="A436">
        <v>580508</v>
      </c>
      <c r="B436" t="s">
        <v>627</v>
      </c>
    </row>
    <row r="437" spans="1:2" ht="15">
      <c r="A437">
        <v>580509</v>
      </c>
      <c r="B437" t="s">
        <v>628</v>
      </c>
    </row>
    <row r="438" spans="1:2" ht="15">
      <c r="A438">
        <v>580510</v>
      </c>
      <c r="B438" t="s">
        <v>629</v>
      </c>
    </row>
    <row r="439" spans="1:2" ht="15">
      <c r="A439">
        <v>580511</v>
      </c>
      <c r="B439" t="s">
        <v>630</v>
      </c>
    </row>
    <row r="440" spans="1:2" ht="15">
      <c r="A440">
        <v>580512</v>
      </c>
      <c r="B440" t="s">
        <v>631</v>
      </c>
    </row>
    <row r="441" spans="1:2" ht="15">
      <c r="A441">
        <v>580513</v>
      </c>
      <c r="B441" t="s">
        <v>632</v>
      </c>
    </row>
    <row r="442" spans="1:2" ht="15">
      <c r="A442">
        <v>580514</v>
      </c>
      <c r="B442" t="s">
        <v>633</v>
      </c>
    </row>
    <row r="443" spans="1:2" ht="15">
      <c r="A443">
        <v>580515</v>
      </c>
      <c r="B443" t="s">
        <v>634</v>
      </c>
    </row>
    <row r="444" spans="1:2" ht="15">
      <c r="A444">
        <v>580599</v>
      </c>
      <c r="B444" t="s">
        <v>295</v>
      </c>
    </row>
    <row r="445" spans="1:2" ht="15">
      <c r="A445">
        <v>580600</v>
      </c>
      <c r="B445" t="s">
        <v>635</v>
      </c>
    </row>
    <row r="446" spans="1:2" ht="15">
      <c r="A446">
        <v>580601</v>
      </c>
      <c r="B446" t="s">
        <v>636</v>
      </c>
    </row>
    <row r="447" spans="1:2" ht="15">
      <c r="A447">
        <v>580602</v>
      </c>
      <c r="B447" t="s">
        <v>637</v>
      </c>
    </row>
    <row r="448" spans="1:2" ht="15">
      <c r="A448">
        <v>580604</v>
      </c>
      <c r="B448" t="s">
        <v>638</v>
      </c>
    </row>
    <row r="449" spans="1:2" ht="15">
      <c r="A449">
        <v>580605</v>
      </c>
      <c r="B449" t="s">
        <v>639</v>
      </c>
    </row>
    <row r="450" spans="1:2" ht="15">
      <c r="A450">
        <v>580606</v>
      </c>
      <c r="B450" t="s">
        <v>640</v>
      </c>
    </row>
    <row r="451" spans="1:2" ht="15">
      <c r="A451">
        <v>580607</v>
      </c>
      <c r="B451" t="s">
        <v>641</v>
      </c>
    </row>
    <row r="452" spans="1:2" ht="15">
      <c r="A452">
        <v>580608</v>
      </c>
      <c r="B452" t="s">
        <v>642</v>
      </c>
    </row>
    <row r="453" spans="1:2" ht="15">
      <c r="A453">
        <v>580610</v>
      </c>
      <c r="B453" t="s">
        <v>643</v>
      </c>
    </row>
    <row r="454" spans="1:2" ht="15">
      <c r="A454">
        <v>580616</v>
      </c>
      <c r="B454" t="s">
        <v>644</v>
      </c>
    </row>
    <row r="455" spans="1:2" ht="15">
      <c r="A455">
        <v>580617</v>
      </c>
      <c r="B455" t="s">
        <v>645</v>
      </c>
    </row>
    <row r="456" spans="1:2" ht="15">
      <c r="A456">
        <v>580628</v>
      </c>
      <c r="B456" t="s">
        <v>646</v>
      </c>
    </row>
    <row r="457" spans="1:2" ht="15">
      <c r="A457">
        <v>580630</v>
      </c>
      <c r="B457" t="s">
        <v>647</v>
      </c>
    </row>
    <row r="458" spans="1:2" ht="15">
      <c r="A458">
        <v>580631</v>
      </c>
      <c r="B458" t="s">
        <v>648</v>
      </c>
    </row>
    <row r="459" spans="1:2" ht="15">
      <c r="A459">
        <v>580632</v>
      </c>
      <c r="B459" t="s">
        <v>649</v>
      </c>
    </row>
    <row r="460" spans="1:2" ht="15">
      <c r="A460">
        <v>580633</v>
      </c>
      <c r="B460" t="s">
        <v>650</v>
      </c>
    </row>
    <row r="461" spans="1:2" ht="15">
      <c r="A461">
        <v>580634</v>
      </c>
      <c r="B461" t="s">
        <v>651</v>
      </c>
    </row>
    <row r="462" spans="1:2" ht="15">
      <c r="A462">
        <v>580635</v>
      </c>
      <c r="B462" t="s">
        <v>652</v>
      </c>
    </row>
    <row r="463" spans="1:2" ht="15">
      <c r="A463">
        <v>580636</v>
      </c>
      <c r="B463" t="s">
        <v>653</v>
      </c>
    </row>
    <row r="464" spans="1:2" ht="15">
      <c r="A464">
        <v>580637</v>
      </c>
      <c r="B464" t="s">
        <v>654</v>
      </c>
    </row>
    <row r="465" spans="1:2" ht="15">
      <c r="A465">
        <v>580639</v>
      </c>
      <c r="B465" t="s">
        <v>655</v>
      </c>
    </row>
    <row r="466" spans="1:2" ht="15">
      <c r="A466">
        <v>580640</v>
      </c>
      <c r="B466" t="s">
        <v>656</v>
      </c>
    </row>
    <row r="467" spans="1:2" ht="15">
      <c r="A467">
        <v>580641</v>
      </c>
      <c r="B467" t="s">
        <v>657</v>
      </c>
    </row>
    <row r="468" spans="1:2" ht="15">
      <c r="A468">
        <v>580642</v>
      </c>
      <c r="B468" t="s">
        <v>658</v>
      </c>
    </row>
    <row r="469" spans="1:2" ht="15">
      <c r="A469">
        <v>580643</v>
      </c>
      <c r="B469" t="s">
        <v>659</v>
      </c>
    </row>
    <row r="470" spans="1:2" ht="15">
      <c r="A470">
        <v>580653</v>
      </c>
      <c r="B470" t="s">
        <v>660</v>
      </c>
    </row>
    <row r="471" spans="1:2" ht="15">
      <c r="A471">
        <v>580654</v>
      </c>
      <c r="B471" t="s">
        <v>661</v>
      </c>
    </row>
    <row r="472" spans="1:2" ht="15">
      <c r="A472">
        <v>580700</v>
      </c>
      <c r="B472" t="s">
        <v>662</v>
      </c>
    </row>
    <row r="473" spans="1:2" ht="15">
      <c r="A473">
        <v>580701</v>
      </c>
      <c r="B473" t="s">
        <v>663</v>
      </c>
    </row>
    <row r="474" spans="1:2" ht="15">
      <c r="A474">
        <v>580702</v>
      </c>
      <c r="B474" t="s">
        <v>664</v>
      </c>
    </row>
    <row r="475" spans="1:2" ht="15">
      <c r="A475">
        <v>580703</v>
      </c>
      <c r="B475" t="s">
        <v>665</v>
      </c>
    </row>
    <row r="476" spans="1:2" ht="15">
      <c r="A476">
        <v>580704</v>
      </c>
      <c r="B476" t="s">
        <v>666</v>
      </c>
    </row>
    <row r="477" spans="1:2" ht="15">
      <c r="A477">
        <v>580705</v>
      </c>
      <c r="B477" t="s">
        <v>667</v>
      </c>
    </row>
    <row r="478" spans="1:2" ht="15">
      <c r="A478">
        <v>580706</v>
      </c>
      <c r="B478" t="s">
        <v>668</v>
      </c>
    </row>
    <row r="479" spans="1:2" ht="15">
      <c r="A479">
        <v>580707</v>
      </c>
      <c r="B479" t="s">
        <v>669</v>
      </c>
    </row>
    <row r="480" spans="1:2" ht="15">
      <c r="A480">
        <v>580708</v>
      </c>
      <c r="B480" t="s">
        <v>670</v>
      </c>
    </row>
    <row r="481" spans="1:2" ht="15">
      <c r="A481">
        <v>580709</v>
      </c>
      <c r="B481" t="s">
        <v>671</v>
      </c>
    </row>
    <row r="482" spans="1:2" ht="15">
      <c r="A482">
        <v>580710</v>
      </c>
      <c r="B482" t="s">
        <v>672</v>
      </c>
    </row>
    <row r="483" spans="1:2" ht="15">
      <c r="A483">
        <v>580799</v>
      </c>
      <c r="B483" t="s">
        <v>673</v>
      </c>
    </row>
    <row r="484" spans="1:2" ht="15">
      <c r="A484">
        <v>580800</v>
      </c>
      <c r="B484" t="s">
        <v>674</v>
      </c>
    </row>
    <row r="485" spans="1:2" ht="15">
      <c r="A485">
        <v>580801</v>
      </c>
      <c r="B485" t="s">
        <v>675</v>
      </c>
    </row>
    <row r="486" spans="1:2" ht="15">
      <c r="A486">
        <v>580802</v>
      </c>
      <c r="B486" t="s">
        <v>676</v>
      </c>
    </row>
    <row r="487" spans="1:2" ht="15">
      <c r="A487">
        <v>580803</v>
      </c>
      <c r="B487" t="s">
        <v>589</v>
      </c>
    </row>
    <row r="488" spans="1:2" ht="15">
      <c r="A488">
        <v>580804</v>
      </c>
      <c r="B488" t="s">
        <v>677</v>
      </c>
    </row>
    <row r="489" spans="1:2" ht="15">
      <c r="A489">
        <v>580805</v>
      </c>
      <c r="B489" t="s">
        <v>591</v>
      </c>
    </row>
    <row r="490" spans="1:2" ht="15">
      <c r="A490">
        <v>580806</v>
      </c>
      <c r="B490" t="s">
        <v>592</v>
      </c>
    </row>
    <row r="491" spans="1:2" ht="15">
      <c r="A491">
        <v>580807</v>
      </c>
      <c r="B491" t="s">
        <v>678</v>
      </c>
    </row>
    <row r="492" spans="1:2" ht="15">
      <c r="A492">
        <v>580808</v>
      </c>
      <c r="B492" t="s">
        <v>678</v>
      </c>
    </row>
    <row r="493" spans="1:2" ht="15">
      <c r="A493">
        <v>580810</v>
      </c>
      <c r="B493" t="s">
        <v>679</v>
      </c>
    </row>
    <row r="494" spans="1:2" ht="15">
      <c r="A494">
        <v>580811</v>
      </c>
      <c r="B494" t="s">
        <v>680</v>
      </c>
    </row>
    <row r="495" spans="1:2" ht="15">
      <c r="A495">
        <v>580900</v>
      </c>
      <c r="B495" t="s">
        <v>681</v>
      </c>
    </row>
    <row r="496" spans="1:2" ht="15">
      <c r="A496">
        <v>580901</v>
      </c>
      <c r="B496" t="s">
        <v>675</v>
      </c>
    </row>
    <row r="497" spans="1:2" ht="15">
      <c r="A497">
        <v>580902</v>
      </c>
      <c r="B497" t="s">
        <v>682</v>
      </c>
    </row>
    <row r="498" spans="1:2" ht="15">
      <c r="A498">
        <v>580903</v>
      </c>
      <c r="B498" t="s">
        <v>589</v>
      </c>
    </row>
    <row r="499" spans="1:2" ht="15">
      <c r="A499">
        <v>580904</v>
      </c>
      <c r="B499" t="s">
        <v>683</v>
      </c>
    </row>
    <row r="500" spans="1:2" ht="15">
      <c r="A500">
        <v>580905</v>
      </c>
      <c r="B500" t="s">
        <v>591</v>
      </c>
    </row>
    <row r="501" spans="1:2" ht="15">
      <c r="A501">
        <v>580906</v>
      </c>
      <c r="B501" t="s">
        <v>592</v>
      </c>
    </row>
    <row r="502" spans="1:2" ht="15">
      <c r="A502">
        <v>580907</v>
      </c>
      <c r="B502" t="s">
        <v>678</v>
      </c>
    </row>
    <row r="503" spans="1:2" ht="15">
      <c r="A503">
        <v>580910</v>
      </c>
      <c r="B503" t="s">
        <v>684</v>
      </c>
    </row>
    <row r="504" spans="1:2" ht="15">
      <c r="A504">
        <v>580911</v>
      </c>
      <c r="B504" t="s">
        <v>685</v>
      </c>
    </row>
    <row r="505" spans="1:2" ht="15">
      <c r="A505">
        <v>581000</v>
      </c>
      <c r="B505" t="s">
        <v>686</v>
      </c>
    </row>
    <row r="506" spans="1:2" ht="15">
      <c r="A506">
        <v>581001</v>
      </c>
      <c r="B506" t="s">
        <v>687</v>
      </c>
    </row>
    <row r="507" spans="1:2" ht="15">
      <c r="A507">
        <v>581002</v>
      </c>
      <c r="B507" t="s">
        <v>688</v>
      </c>
    </row>
    <row r="508" spans="1:2" ht="15">
      <c r="A508">
        <v>581003</v>
      </c>
      <c r="B508" t="s">
        <v>689</v>
      </c>
    </row>
    <row r="509" spans="1:2" ht="15">
      <c r="A509">
        <v>581004</v>
      </c>
      <c r="B509" t="s">
        <v>690</v>
      </c>
    </row>
    <row r="510" spans="1:2" ht="15">
      <c r="A510">
        <v>581005</v>
      </c>
      <c r="B510" t="s">
        <v>691</v>
      </c>
    </row>
    <row r="511" spans="1:2" ht="15">
      <c r="A511">
        <v>581006</v>
      </c>
      <c r="B511" t="s">
        <v>692</v>
      </c>
    </row>
    <row r="512" spans="1:2" ht="15">
      <c r="A512">
        <v>581011</v>
      </c>
      <c r="B512" t="s">
        <v>693</v>
      </c>
    </row>
    <row r="513" spans="1:2" ht="15">
      <c r="A513">
        <v>581012</v>
      </c>
      <c r="B513" t="s">
        <v>694</v>
      </c>
    </row>
    <row r="514" spans="1:2" ht="15">
      <c r="A514">
        <v>581016</v>
      </c>
      <c r="B514" t="s">
        <v>695</v>
      </c>
    </row>
    <row r="515" spans="1:2" ht="15">
      <c r="A515">
        <v>581017</v>
      </c>
      <c r="B515" t="s">
        <v>696</v>
      </c>
    </row>
    <row r="516" spans="1:2" ht="15">
      <c r="A516">
        <v>581018</v>
      </c>
      <c r="B516" t="s">
        <v>697</v>
      </c>
    </row>
    <row r="517" spans="1:2" ht="15">
      <c r="A517">
        <v>581019</v>
      </c>
      <c r="B517" t="s">
        <v>698</v>
      </c>
    </row>
    <row r="518" spans="1:2" ht="15">
      <c r="A518">
        <v>581020</v>
      </c>
      <c r="B518" t="s">
        <v>699</v>
      </c>
    </row>
    <row r="519" spans="1:2" ht="15">
      <c r="A519">
        <v>581021</v>
      </c>
      <c r="B519" t="s">
        <v>700</v>
      </c>
    </row>
    <row r="520" spans="1:2" ht="15">
      <c r="A520">
        <v>581100</v>
      </c>
      <c r="B520" t="s">
        <v>701</v>
      </c>
    </row>
    <row r="521" spans="1:2" ht="15">
      <c r="A521">
        <v>581101</v>
      </c>
      <c r="B521" t="s">
        <v>702</v>
      </c>
    </row>
    <row r="522" spans="1:2" ht="15">
      <c r="A522">
        <v>589900</v>
      </c>
      <c r="B522" t="s">
        <v>324</v>
      </c>
    </row>
    <row r="523" spans="1:2" ht="15">
      <c r="A523">
        <v>589901</v>
      </c>
      <c r="B523" t="s">
        <v>703</v>
      </c>
    </row>
    <row r="524" spans="1:2" ht="15">
      <c r="A524">
        <v>590000</v>
      </c>
      <c r="B524" t="s">
        <v>704</v>
      </c>
    </row>
    <row r="525" spans="1:2" ht="15">
      <c r="A525">
        <v>590100</v>
      </c>
      <c r="B525" t="s">
        <v>324</v>
      </c>
    </row>
    <row r="526" spans="1:2" ht="15">
      <c r="A526">
        <v>590101</v>
      </c>
      <c r="B526" t="s">
        <v>324</v>
      </c>
    </row>
    <row r="527" spans="1:2" ht="15">
      <c r="A527">
        <v>610000</v>
      </c>
      <c r="B527" t="s">
        <v>705</v>
      </c>
    </row>
    <row r="528" spans="1:2" ht="15">
      <c r="A528">
        <v>610100</v>
      </c>
      <c r="B528" t="s">
        <v>231</v>
      </c>
    </row>
    <row r="529" spans="1:2" ht="15">
      <c r="A529">
        <v>610101</v>
      </c>
      <c r="B529" t="s">
        <v>232</v>
      </c>
    </row>
    <row r="530" spans="1:2" ht="15">
      <c r="A530">
        <v>610102</v>
      </c>
      <c r="B530" t="s">
        <v>233</v>
      </c>
    </row>
    <row r="531" spans="1:2" ht="15">
      <c r="A531">
        <v>610103</v>
      </c>
      <c r="B531" t="s">
        <v>234</v>
      </c>
    </row>
    <row r="532" spans="1:2" ht="15">
      <c r="A532">
        <v>610105</v>
      </c>
      <c r="B532" t="s">
        <v>235</v>
      </c>
    </row>
    <row r="533" spans="1:2" ht="15">
      <c r="A533">
        <v>610106</v>
      </c>
      <c r="B533" t="s">
        <v>236</v>
      </c>
    </row>
    <row r="534" spans="1:2" ht="15">
      <c r="A534">
        <v>610108</v>
      </c>
      <c r="B534" t="s">
        <v>706</v>
      </c>
    </row>
    <row r="535" spans="1:2" ht="15">
      <c r="A535">
        <v>610109</v>
      </c>
      <c r="B535" t="s">
        <v>239</v>
      </c>
    </row>
    <row r="536" spans="1:2" ht="15">
      <c r="A536">
        <v>610200</v>
      </c>
      <c r="B536" t="s">
        <v>241</v>
      </c>
    </row>
    <row r="537" spans="1:2" ht="15">
      <c r="A537">
        <v>610201</v>
      </c>
      <c r="B537" t="s">
        <v>707</v>
      </c>
    </row>
    <row r="538" spans="1:2" ht="15">
      <c r="A538">
        <v>610203</v>
      </c>
      <c r="B538" t="s">
        <v>180</v>
      </c>
    </row>
    <row r="539" spans="1:2" ht="15">
      <c r="A539">
        <v>610204</v>
      </c>
      <c r="B539" t="s">
        <v>183</v>
      </c>
    </row>
    <row r="540" spans="1:2" ht="15">
      <c r="A540">
        <v>610205</v>
      </c>
      <c r="B540" t="s">
        <v>244</v>
      </c>
    </row>
    <row r="541" spans="1:2" ht="15">
      <c r="A541">
        <v>610206</v>
      </c>
      <c r="B541" t="s">
        <v>245</v>
      </c>
    </row>
    <row r="542" spans="1:2" ht="15">
      <c r="A542">
        <v>610207</v>
      </c>
      <c r="B542" t="s">
        <v>246</v>
      </c>
    </row>
    <row r="543" spans="1:2" ht="15">
      <c r="A543">
        <v>610208</v>
      </c>
      <c r="B543" t="s">
        <v>708</v>
      </c>
    </row>
    <row r="544" spans="1:2" ht="15">
      <c r="A544">
        <v>610209</v>
      </c>
      <c r="B544" t="s">
        <v>248</v>
      </c>
    </row>
    <row r="545" spans="1:2" ht="15">
      <c r="A545">
        <v>610211</v>
      </c>
      <c r="B545" t="s">
        <v>250</v>
      </c>
    </row>
    <row r="546" spans="1:2" ht="15">
      <c r="A546">
        <v>610212</v>
      </c>
      <c r="B546" t="s">
        <v>251</v>
      </c>
    </row>
    <row r="547" spans="1:2" ht="15">
      <c r="A547">
        <v>610213</v>
      </c>
      <c r="B547" t="s">
        <v>709</v>
      </c>
    </row>
    <row r="548" spans="1:2" ht="15">
      <c r="A548">
        <v>610217</v>
      </c>
      <c r="B548" t="s">
        <v>710</v>
      </c>
    </row>
    <row r="549" spans="1:2" ht="15">
      <c r="A549">
        <v>610218</v>
      </c>
      <c r="B549" t="s">
        <v>256</v>
      </c>
    </row>
    <row r="550" spans="1:2" ht="15">
      <c r="A550">
        <v>610219</v>
      </c>
      <c r="B550" t="s">
        <v>257</v>
      </c>
    </row>
    <row r="551" spans="1:2" ht="15">
      <c r="A551">
        <v>610220</v>
      </c>
      <c r="B551" t="s">
        <v>258</v>
      </c>
    </row>
    <row r="552" spans="1:2" ht="15">
      <c r="A552">
        <v>610223</v>
      </c>
      <c r="B552" t="s">
        <v>259</v>
      </c>
    </row>
    <row r="553" spans="1:2" ht="15">
      <c r="A553">
        <v>610225</v>
      </c>
      <c r="B553" t="s">
        <v>261</v>
      </c>
    </row>
    <row r="554" spans="1:2" ht="15">
      <c r="A554">
        <v>610227</v>
      </c>
      <c r="B554" t="s">
        <v>262</v>
      </c>
    </row>
    <row r="555" spans="1:2" ht="15">
      <c r="A555">
        <v>610228</v>
      </c>
      <c r="B555" t="s">
        <v>263</v>
      </c>
    </row>
    <row r="556" spans="1:2" ht="15">
      <c r="A556">
        <v>610229</v>
      </c>
      <c r="B556" t="s">
        <v>264</v>
      </c>
    </row>
    <row r="557" spans="1:2" ht="15">
      <c r="A557">
        <v>610230</v>
      </c>
      <c r="B557" t="s">
        <v>265</v>
      </c>
    </row>
    <row r="558" spans="1:2" ht="15">
      <c r="A558">
        <v>610231</v>
      </c>
      <c r="B558" t="s">
        <v>266</v>
      </c>
    </row>
    <row r="559" spans="1:2" ht="15">
      <c r="A559">
        <v>610232</v>
      </c>
      <c r="B559" t="s">
        <v>711</v>
      </c>
    </row>
    <row r="560" spans="1:2" ht="15">
      <c r="A560">
        <v>610233</v>
      </c>
      <c r="B560" t="s">
        <v>270</v>
      </c>
    </row>
    <row r="561" spans="1:2" ht="15">
      <c r="A561">
        <v>610234</v>
      </c>
      <c r="B561" t="s">
        <v>260</v>
      </c>
    </row>
    <row r="562" spans="1:2" ht="15">
      <c r="A562">
        <v>610235</v>
      </c>
      <c r="B562" t="s">
        <v>270</v>
      </c>
    </row>
    <row r="563" spans="1:2" ht="15">
      <c r="A563">
        <v>610300</v>
      </c>
      <c r="B563" t="s">
        <v>271</v>
      </c>
    </row>
    <row r="564" spans="1:2" ht="15">
      <c r="A564">
        <v>610301</v>
      </c>
      <c r="B564" t="s">
        <v>272</v>
      </c>
    </row>
    <row r="565" spans="1:2" ht="15">
      <c r="A565">
        <v>610302</v>
      </c>
      <c r="B565" t="s">
        <v>273</v>
      </c>
    </row>
    <row r="566" spans="1:2" ht="15">
      <c r="A566">
        <v>610303</v>
      </c>
      <c r="B566" t="s">
        <v>274</v>
      </c>
    </row>
    <row r="567" spans="1:2" ht="15">
      <c r="A567">
        <v>610304</v>
      </c>
      <c r="B567" t="s">
        <v>275</v>
      </c>
    </row>
    <row r="568" spans="1:2" ht="15">
      <c r="A568">
        <v>610305</v>
      </c>
      <c r="B568" t="s">
        <v>276</v>
      </c>
    </row>
    <row r="569" spans="1:2" ht="15">
      <c r="A569">
        <v>610306</v>
      </c>
      <c r="B569" t="s">
        <v>277</v>
      </c>
    </row>
    <row r="570" spans="1:2" ht="15">
      <c r="A570">
        <v>610307</v>
      </c>
      <c r="B570" t="s">
        <v>278</v>
      </c>
    </row>
    <row r="571" spans="1:2" ht="15">
      <c r="A571">
        <v>610309</v>
      </c>
      <c r="B571" t="s">
        <v>280</v>
      </c>
    </row>
    <row r="572" spans="1:2" ht="15">
      <c r="A572">
        <v>610311</v>
      </c>
      <c r="B572" t="s">
        <v>282</v>
      </c>
    </row>
    <row r="573" spans="1:2" ht="15">
      <c r="A573">
        <v>610313</v>
      </c>
      <c r="B573" t="s">
        <v>284</v>
      </c>
    </row>
    <row r="574" spans="1:2" ht="15">
      <c r="A574">
        <v>610400</v>
      </c>
      <c r="B574" t="s">
        <v>285</v>
      </c>
    </row>
    <row r="575" spans="1:2" ht="15">
      <c r="A575">
        <v>610401</v>
      </c>
      <c r="B575" t="s">
        <v>286</v>
      </c>
    </row>
    <row r="576" spans="1:2" ht="15">
      <c r="A576">
        <v>610402</v>
      </c>
      <c r="B576" t="s">
        <v>287</v>
      </c>
    </row>
    <row r="577" spans="1:2" ht="15">
      <c r="A577">
        <v>610403</v>
      </c>
      <c r="B577" t="s">
        <v>288</v>
      </c>
    </row>
    <row r="578" spans="1:2" ht="15">
      <c r="A578">
        <v>610404</v>
      </c>
      <c r="B578" t="s">
        <v>289</v>
      </c>
    </row>
    <row r="579" spans="1:2" ht="15">
      <c r="A579">
        <v>610405</v>
      </c>
      <c r="B579" t="s">
        <v>290</v>
      </c>
    </row>
    <row r="580" spans="1:2" ht="15">
      <c r="A580">
        <v>610406</v>
      </c>
      <c r="B580" t="s">
        <v>291</v>
      </c>
    </row>
    <row r="581" spans="1:2" ht="15">
      <c r="A581">
        <v>610407</v>
      </c>
      <c r="B581" t="s">
        <v>292</v>
      </c>
    </row>
    <row r="582" spans="1:2" ht="15">
      <c r="A582">
        <v>610408</v>
      </c>
      <c r="B582" t="s">
        <v>712</v>
      </c>
    </row>
    <row r="583" spans="1:2" ht="15">
      <c r="A583">
        <v>610499</v>
      </c>
      <c r="B583" t="s">
        <v>295</v>
      </c>
    </row>
    <row r="584" spans="1:2" ht="15">
      <c r="A584">
        <v>610500</v>
      </c>
      <c r="B584" t="s">
        <v>296</v>
      </c>
    </row>
    <row r="585" spans="1:2" ht="15">
      <c r="A585">
        <v>610501</v>
      </c>
      <c r="B585" t="s">
        <v>232</v>
      </c>
    </row>
    <row r="586" spans="1:2" ht="15">
      <c r="A586">
        <v>610502</v>
      </c>
      <c r="B586" t="s">
        <v>239</v>
      </c>
    </row>
    <row r="587" spans="1:2" ht="15">
      <c r="A587">
        <v>610503</v>
      </c>
      <c r="B587" t="s">
        <v>234</v>
      </c>
    </row>
    <row r="588" spans="1:2" ht="15">
      <c r="A588">
        <v>610506</v>
      </c>
      <c r="B588" t="s">
        <v>300</v>
      </c>
    </row>
    <row r="589" spans="1:2" ht="15">
      <c r="A589">
        <v>610507</v>
      </c>
      <c r="B589" t="s">
        <v>227</v>
      </c>
    </row>
    <row r="590" spans="1:2" ht="15">
      <c r="A590">
        <v>610509</v>
      </c>
      <c r="B590" t="s">
        <v>302</v>
      </c>
    </row>
    <row r="591" spans="1:2" ht="15">
      <c r="A591">
        <v>610510</v>
      </c>
      <c r="B591" t="s">
        <v>184</v>
      </c>
    </row>
    <row r="592" spans="1:2" ht="15">
      <c r="A592">
        <v>610512</v>
      </c>
      <c r="B592" t="s">
        <v>304</v>
      </c>
    </row>
    <row r="593" spans="1:2" ht="15">
      <c r="A593">
        <v>610513</v>
      </c>
      <c r="B593" t="s">
        <v>305</v>
      </c>
    </row>
    <row r="594" spans="1:2" ht="15">
      <c r="A594">
        <v>610600</v>
      </c>
      <c r="B594" t="s">
        <v>307</v>
      </c>
    </row>
    <row r="595" spans="1:2" ht="15">
      <c r="A595">
        <v>610601</v>
      </c>
      <c r="B595" t="s">
        <v>185</v>
      </c>
    </row>
    <row r="596" spans="1:2" ht="15">
      <c r="A596">
        <v>610602</v>
      </c>
      <c r="B596" t="s">
        <v>186</v>
      </c>
    </row>
    <row r="597" spans="1:2" ht="15">
      <c r="A597">
        <v>610603</v>
      </c>
      <c r="B597" t="s">
        <v>308</v>
      </c>
    </row>
    <row r="598" spans="1:2" ht="15">
      <c r="A598">
        <v>610605</v>
      </c>
      <c r="B598" t="s">
        <v>713</v>
      </c>
    </row>
    <row r="599" spans="1:2" ht="15">
      <c r="A599">
        <v>610606</v>
      </c>
      <c r="B599" t="s">
        <v>310</v>
      </c>
    </row>
    <row r="600" spans="1:2" ht="15">
      <c r="A600">
        <v>610700</v>
      </c>
      <c r="B600" t="s">
        <v>311</v>
      </c>
    </row>
    <row r="601" spans="1:2" ht="15">
      <c r="A601">
        <v>610702</v>
      </c>
      <c r="B601" t="s">
        <v>312</v>
      </c>
    </row>
    <row r="602" spans="1:2" ht="15">
      <c r="A602">
        <v>610703</v>
      </c>
      <c r="B602" t="s">
        <v>313</v>
      </c>
    </row>
    <row r="603" spans="1:2" ht="15">
      <c r="A603">
        <v>610704</v>
      </c>
      <c r="B603" t="s">
        <v>314</v>
      </c>
    </row>
    <row r="604" spans="1:2" ht="15">
      <c r="A604">
        <v>610705</v>
      </c>
      <c r="B604" t="s">
        <v>315</v>
      </c>
    </row>
    <row r="605" spans="1:2" ht="15">
      <c r="A605">
        <v>610706</v>
      </c>
      <c r="B605" t="s">
        <v>316</v>
      </c>
    </row>
    <row r="606" spans="1:2" ht="15">
      <c r="A606">
        <v>610707</v>
      </c>
      <c r="B606" t="s">
        <v>317</v>
      </c>
    </row>
    <row r="607" spans="1:2" ht="15">
      <c r="A607">
        <v>610708</v>
      </c>
      <c r="B607" t="s">
        <v>318</v>
      </c>
    </row>
    <row r="608" spans="1:2" ht="15">
      <c r="A608">
        <v>610709</v>
      </c>
      <c r="B608" t="s">
        <v>319</v>
      </c>
    </row>
    <row r="609" spans="1:2" ht="15">
      <c r="A609">
        <v>610710</v>
      </c>
      <c r="B609" t="s">
        <v>320</v>
      </c>
    </row>
    <row r="610" spans="1:2" ht="15">
      <c r="A610">
        <v>610711</v>
      </c>
      <c r="B610" t="s">
        <v>321</v>
      </c>
    </row>
    <row r="611" spans="1:2" ht="15">
      <c r="A611">
        <v>610799</v>
      </c>
      <c r="B611" t="s">
        <v>323</v>
      </c>
    </row>
    <row r="612" spans="1:2" ht="15">
      <c r="A612">
        <v>619900</v>
      </c>
      <c r="B612" t="s">
        <v>324</v>
      </c>
    </row>
    <row r="613" spans="1:2" ht="15">
      <c r="A613">
        <v>619901</v>
      </c>
      <c r="B613" t="s">
        <v>714</v>
      </c>
    </row>
    <row r="614" spans="1:2" ht="15">
      <c r="A614">
        <v>630000</v>
      </c>
      <c r="B614" t="s">
        <v>715</v>
      </c>
    </row>
    <row r="615" spans="1:2" ht="15">
      <c r="A615">
        <v>630100</v>
      </c>
      <c r="B615" t="s">
        <v>385</v>
      </c>
    </row>
    <row r="616" spans="1:2" ht="15">
      <c r="A616">
        <v>630101</v>
      </c>
      <c r="B616" t="s">
        <v>386</v>
      </c>
    </row>
    <row r="617" spans="1:2" ht="15">
      <c r="A617">
        <v>630102</v>
      </c>
      <c r="B617" t="s">
        <v>387</v>
      </c>
    </row>
    <row r="618" spans="1:2" ht="15">
      <c r="A618">
        <v>630104</v>
      </c>
      <c r="B618" t="s">
        <v>388</v>
      </c>
    </row>
    <row r="619" spans="1:2" ht="15">
      <c r="A619">
        <v>630105</v>
      </c>
      <c r="B619" t="s">
        <v>77</v>
      </c>
    </row>
    <row r="620" spans="1:2" ht="15">
      <c r="A620">
        <v>630106</v>
      </c>
      <c r="B620" t="s">
        <v>389</v>
      </c>
    </row>
    <row r="621" spans="1:2" ht="15">
      <c r="A621">
        <v>630200</v>
      </c>
      <c r="B621" t="s">
        <v>390</v>
      </c>
    </row>
    <row r="622" spans="1:2" ht="15">
      <c r="A622">
        <v>630201</v>
      </c>
      <c r="B622" t="s">
        <v>391</v>
      </c>
    </row>
    <row r="623" spans="1:2" ht="15">
      <c r="A623">
        <v>630202</v>
      </c>
      <c r="B623" t="s">
        <v>392</v>
      </c>
    </row>
    <row r="624" spans="1:2" ht="15">
      <c r="A624">
        <v>630203</v>
      </c>
      <c r="B624" t="s">
        <v>716</v>
      </c>
    </row>
    <row r="625" spans="1:2" ht="15">
      <c r="A625">
        <v>630204</v>
      </c>
      <c r="B625" t="s">
        <v>717</v>
      </c>
    </row>
    <row r="626" spans="1:2" ht="15">
      <c r="A626">
        <v>630207</v>
      </c>
      <c r="B626" t="s">
        <v>718</v>
      </c>
    </row>
    <row r="627" spans="1:2" ht="15">
      <c r="A627">
        <v>630208</v>
      </c>
      <c r="B627" t="s">
        <v>719</v>
      </c>
    </row>
    <row r="628" spans="1:2" ht="15">
      <c r="A628">
        <v>630209</v>
      </c>
      <c r="B628" t="s">
        <v>720</v>
      </c>
    </row>
    <row r="629" spans="1:2" ht="15">
      <c r="A629">
        <v>630210</v>
      </c>
      <c r="B629" t="s">
        <v>400</v>
      </c>
    </row>
    <row r="630" spans="1:2" ht="15">
      <c r="A630">
        <v>630212</v>
      </c>
      <c r="B630" t="s">
        <v>721</v>
      </c>
    </row>
    <row r="631" spans="1:2" ht="15">
      <c r="A631">
        <v>630217</v>
      </c>
      <c r="B631" t="s">
        <v>722</v>
      </c>
    </row>
    <row r="632" spans="1:2" ht="15">
      <c r="A632">
        <v>630218</v>
      </c>
      <c r="B632" t="s">
        <v>723</v>
      </c>
    </row>
    <row r="633" spans="1:2" ht="15">
      <c r="A633">
        <v>630219</v>
      </c>
      <c r="B633" t="s">
        <v>724</v>
      </c>
    </row>
    <row r="634" spans="1:2" ht="15">
      <c r="A634">
        <v>630220</v>
      </c>
      <c r="B634" t="s">
        <v>725</v>
      </c>
    </row>
    <row r="635" spans="1:2" ht="15">
      <c r="A635">
        <v>630221</v>
      </c>
      <c r="B635" t="s">
        <v>408</v>
      </c>
    </row>
    <row r="636" spans="1:2" ht="15">
      <c r="A636">
        <v>630222</v>
      </c>
      <c r="B636" t="s">
        <v>409</v>
      </c>
    </row>
    <row r="637" spans="1:2" ht="15">
      <c r="A637">
        <v>630223</v>
      </c>
      <c r="B637" t="s">
        <v>410</v>
      </c>
    </row>
    <row r="638" spans="1:2" ht="15">
      <c r="A638">
        <v>630224</v>
      </c>
      <c r="B638" t="s">
        <v>411</v>
      </c>
    </row>
    <row r="639" spans="1:2" ht="15">
      <c r="A639">
        <v>630225</v>
      </c>
      <c r="B639" t="s">
        <v>726</v>
      </c>
    </row>
    <row r="640" spans="1:2" ht="15">
      <c r="A640">
        <v>630226</v>
      </c>
      <c r="B640" t="s">
        <v>413</v>
      </c>
    </row>
    <row r="641" spans="1:2" ht="15">
      <c r="A641">
        <v>630227</v>
      </c>
      <c r="B641" t="s">
        <v>414</v>
      </c>
    </row>
    <row r="642" spans="1:2" ht="15">
      <c r="A642">
        <v>630228</v>
      </c>
      <c r="B642" t="s">
        <v>727</v>
      </c>
    </row>
    <row r="643" spans="1:2" ht="15">
      <c r="A643">
        <v>630229</v>
      </c>
      <c r="B643" t="s">
        <v>728</v>
      </c>
    </row>
    <row r="644" spans="1:2" ht="15">
      <c r="A644">
        <v>630230</v>
      </c>
      <c r="B644" t="s">
        <v>417</v>
      </c>
    </row>
    <row r="645" spans="1:2" ht="15">
      <c r="A645">
        <v>630231</v>
      </c>
      <c r="B645" t="s">
        <v>729</v>
      </c>
    </row>
    <row r="646" spans="1:2" ht="15">
      <c r="A646">
        <v>630232</v>
      </c>
      <c r="B646" t="s">
        <v>730</v>
      </c>
    </row>
    <row r="647" spans="1:2" ht="15">
      <c r="A647">
        <v>630233</v>
      </c>
      <c r="B647" t="s">
        <v>731</v>
      </c>
    </row>
    <row r="648" spans="1:2" ht="15">
      <c r="A648">
        <v>630234</v>
      </c>
      <c r="B648" t="s">
        <v>732</v>
      </c>
    </row>
    <row r="649" spans="1:2" ht="15">
      <c r="A649">
        <v>630235</v>
      </c>
      <c r="B649" t="s">
        <v>422</v>
      </c>
    </row>
    <row r="650" spans="1:2" ht="15">
      <c r="A650">
        <v>630236</v>
      </c>
      <c r="B650" t="s">
        <v>423</v>
      </c>
    </row>
    <row r="651" spans="1:2" ht="15">
      <c r="A651">
        <v>630237</v>
      </c>
      <c r="B651" t="s">
        <v>733</v>
      </c>
    </row>
    <row r="652" spans="1:2" ht="15">
      <c r="A652">
        <v>630238</v>
      </c>
      <c r="B652" t="s">
        <v>425</v>
      </c>
    </row>
    <row r="653" spans="1:2" ht="15">
      <c r="A653">
        <v>630241</v>
      </c>
      <c r="B653" t="s">
        <v>734</v>
      </c>
    </row>
    <row r="654" spans="1:2" ht="15">
      <c r="A654">
        <v>630242</v>
      </c>
      <c r="B654" t="s">
        <v>735</v>
      </c>
    </row>
    <row r="655" spans="1:2" ht="15">
      <c r="A655">
        <v>630243</v>
      </c>
      <c r="B655" t="s">
        <v>430</v>
      </c>
    </row>
    <row r="656" spans="1:2" ht="15">
      <c r="A656">
        <v>630244</v>
      </c>
      <c r="B656" t="s">
        <v>736</v>
      </c>
    </row>
    <row r="657" spans="1:2" ht="15">
      <c r="A657">
        <v>630299</v>
      </c>
      <c r="B657" t="s">
        <v>737</v>
      </c>
    </row>
    <row r="658" spans="1:2" ht="15">
      <c r="A658">
        <v>630300</v>
      </c>
      <c r="B658" t="s">
        <v>738</v>
      </c>
    </row>
    <row r="659" spans="1:2" ht="15">
      <c r="A659">
        <v>630301</v>
      </c>
      <c r="B659" t="s">
        <v>59</v>
      </c>
    </row>
    <row r="660" spans="1:2" ht="15">
      <c r="A660">
        <v>630302</v>
      </c>
      <c r="B660" t="s">
        <v>57</v>
      </c>
    </row>
    <row r="661" spans="1:2" ht="15">
      <c r="A661">
        <v>630303</v>
      </c>
      <c r="B661" t="s">
        <v>437</v>
      </c>
    </row>
    <row r="662" spans="1:2" ht="15">
      <c r="A662">
        <v>630304</v>
      </c>
      <c r="B662" t="s">
        <v>438</v>
      </c>
    </row>
    <row r="663" spans="1:2" ht="15">
      <c r="A663">
        <v>630305</v>
      </c>
      <c r="B663" t="s">
        <v>439</v>
      </c>
    </row>
    <row r="664" spans="1:2" ht="15">
      <c r="A664">
        <v>630306</v>
      </c>
      <c r="B664" t="s">
        <v>440</v>
      </c>
    </row>
    <row r="665" spans="1:2" ht="15">
      <c r="A665">
        <v>630307</v>
      </c>
      <c r="B665" t="s">
        <v>739</v>
      </c>
    </row>
    <row r="666" spans="1:2" ht="15">
      <c r="A666">
        <v>630308</v>
      </c>
      <c r="B666" t="s">
        <v>442</v>
      </c>
    </row>
    <row r="667" spans="1:2" ht="15">
      <c r="A667">
        <v>630400</v>
      </c>
      <c r="B667" t="s">
        <v>740</v>
      </c>
    </row>
    <row r="668" spans="1:2" ht="15">
      <c r="A668">
        <v>630401</v>
      </c>
      <c r="B668" t="s">
        <v>741</v>
      </c>
    </row>
    <row r="669" spans="1:2" ht="15">
      <c r="A669">
        <v>630402</v>
      </c>
      <c r="B669" t="s">
        <v>742</v>
      </c>
    </row>
    <row r="670" spans="1:2" ht="15">
      <c r="A670">
        <v>630403</v>
      </c>
      <c r="B670" t="s">
        <v>743</v>
      </c>
    </row>
    <row r="671" spans="1:2" ht="15">
      <c r="A671">
        <v>630404</v>
      </c>
      <c r="B671" t="s">
        <v>744</v>
      </c>
    </row>
    <row r="672" spans="1:2" ht="15">
      <c r="A672">
        <v>630405</v>
      </c>
      <c r="B672" t="s">
        <v>745</v>
      </c>
    </row>
    <row r="673" spans="1:2" ht="15">
      <c r="A673">
        <v>630406</v>
      </c>
      <c r="B673" t="s">
        <v>746</v>
      </c>
    </row>
    <row r="674" spans="1:2" ht="15">
      <c r="A674">
        <v>630415</v>
      </c>
      <c r="B674" t="s">
        <v>747</v>
      </c>
    </row>
    <row r="675" spans="1:2" ht="15">
      <c r="A675">
        <v>630417</v>
      </c>
      <c r="B675" t="s">
        <v>455</v>
      </c>
    </row>
    <row r="676" spans="1:2" ht="15">
      <c r="A676">
        <v>630418</v>
      </c>
      <c r="B676" t="s">
        <v>748</v>
      </c>
    </row>
    <row r="677" spans="1:2" ht="15">
      <c r="A677">
        <v>630419</v>
      </c>
      <c r="B677" t="s">
        <v>749</v>
      </c>
    </row>
    <row r="678" spans="1:2" ht="15">
      <c r="A678">
        <v>630499</v>
      </c>
      <c r="B678" t="s">
        <v>750</v>
      </c>
    </row>
    <row r="679" spans="1:2" ht="15">
      <c r="A679">
        <v>630500</v>
      </c>
      <c r="B679" t="s">
        <v>459</v>
      </c>
    </row>
    <row r="680" spans="1:2" ht="15">
      <c r="A680">
        <v>630501</v>
      </c>
      <c r="B680" t="s">
        <v>460</v>
      </c>
    </row>
    <row r="681" spans="1:2" ht="15">
      <c r="A681">
        <v>630502</v>
      </c>
      <c r="B681" t="s">
        <v>751</v>
      </c>
    </row>
    <row r="682" spans="1:2" ht="15">
      <c r="A682">
        <v>630503</v>
      </c>
      <c r="B682" t="s">
        <v>462</v>
      </c>
    </row>
    <row r="683" spans="1:2" ht="15">
      <c r="A683">
        <v>630504</v>
      </c>
      <c r="B683" t="s">
        <v>463</v>
      </c>
    </row>
    <row r="684" spans="1:2" ht="15">
      <c r="A684">
        <v>630505</v>
      </c>
      <c r="B684" t="s">
        <v>464</v>
      </c>
    </row>
    <row r="685" spans="1:2" ht="15">
      <c r="A685">
        <v>630506</v>
      </c>
      <c r="B685" t="s">
        <v>465</v>
      </c>
    </row>
    <row r="686" spans="1:2" ht="15">
      <c r="A686">
        <v>630512</v>
      </c>
      <c r="B686" t="s">
        <v>466</v>
      </c>
    </row>
    <row r="687" spans="1:2" ht="15">
      <c r="A687">
        <v>630515</v>
      </c>
      <c r="B687" t="s">
        <v>752</v>
      </c>
    </row>
    <row r="688" spans="1:2" ht="15">
      <c r="A688">
        <v>630599</v>
      </c>
      <c r="B688" t="s">
        <v>469</v>
      </c>
    </row>
    <row r="689" spans="1:2" ht="15">
      <c r="A689">
        <v>630600</v>
      </c>
      <c r="B689" t="s">
        <v>753</v>
      </c>
    </row>
    <row r="690" spans="1:2" ht="15">
      <c r="A690">
        <v>630601</v>
      </c>
      <c r="B690" t="s">
        <v>754</v>
      </c>
    </row>
    <row r="691" spans="1:2" ht="15">
      <c r="A691">
        <v>630602</v>
      </c>
      <c r="B691" t="s">
        <v>472</v>
      </c>
    </row>
    <row r="692" spans="1:2" ht="15">
      <c r="A692">
        <v>630603</v>
      </c>
      <c r="B692" t="s">
        <v>473</v>
      </c>
    </row>
    <row r="693" spans="1:2" ht="15">
      <c r="A693">
        <v>630604</v>
      </c>
      <c r="B693" t="s">
        <v>474</v>
      </c>
    </row>
    <row r="694" spans="1:2" ht="15">
      <c r="A694">
        <v>630605</v>
      </c>
      <c r="B694" t="s">
        <v>755</v>
      </c>
    </row>
    <row r="695" spans="1:2" ht="15">
      <c r="A695">
        <v>630606</v>
      </c>
      <c r="B695" t="s">
        <v>198</v>
      </c>
    </row>
    <row r="696" spans="1:2" ht="15">
      <c r="A696">
        <v>630607</v>
      </c>
      <c r="B696" t="s">
        <v>756</v>
      </c>
    </row>
    <row r="697" spans="1:2" ht="15">
      <c r="A697">
        <v>630608</v>
      </c>
      <c r="B697" t="s">
        <v>757</v>
      </c>
    </row>
    <row r="698" spans="1:2" ht="15">
      <c r="A698">
        <v>630609</v>
      </c>
      <c r="B698" t="s">
        <v>478</v>
      </c>
    </row>
    <row r="699" spans="1:2" ht="15">
      <c r="A699">
        <v>630610</v>
      </c>
      <c r="B699" t="s">
        <v>758</v>
      </c>
    </row>
    <row r="700" spans="1:2" ht="15">
      <c r="A700">
        <v>630700</v>
      </c>
      <c r="B700" t="s">
        <v>480</v>
      </c>
    </row>
    <row r="701" spans="1:2" ht="15">
      <c r="A701">
        <v>630701</v>
      </c>
      <c r="B701" t="s">
        <v>481</v>
      </c>
    </row>
    <row r="702" spans="1:2" ht="15">
      <c r="A702">
        <v>630702</v>
      </c>
      <c r="B702" t="s">
        <v>482</v>
      </c>
    </row>
    <row r="703" spans="1:2" ht="15">
      <c r="A703">
        <v>630703</v>
      </c>
      <c r="B703" t="s">
        <v>483</v>
      </c>
    </row>
    <row r="704" spans="1:2" ht="15">
      <c r="A704">
        <v>630704</v>
      </c>
      <c r="B704" t="s">
        <v>484</v>
      </c>
    </row>
    <row r="705" spans="1:2" ht="15">
      <c r="A705">
        <v>630800</v>
      </c>
      <c r="B705" t="s">
        <v>759</v>
      </c>
    </row>
    <row r="706" spans="1:2" ht="15">
      <c r="A706">
        <v>630801</v>
      </c>
      <c r="B706" t="s">
        <v>486</v>
      </c>
    </row>
    <row r="707" spans="1:2" ht="15">
      <c r="A707">
        <v>630802</v>
      </c>
      <c r="B707" t="s">
        <v>760</v>
      </c>
    </row>
    <row r="708" spans="1:2" ht="15">
      <c r="A708">
        <v>630803</v>
      </c>
      <c r="B708" t="s">
        <v>761</v>
      </c>
    </row>
    <row r="709" spans="1:2" ht="15">
      <c r="A709">
        <v>630804</v>
      </c>
      <c r="B709" t="s">
        <v>45</v>
      </c>
    </row>
    <row r="710" spans="1:2" ht="15">
      <c r="A710">
        <v>630805</v>
      </c>
      <c r="B710" t="s">
        <v>41</v>
      </c>
    </row>
    <row r="711" spans="1:2" ht="15">
      <c r="A711">
        <v>630806</v>
      </c>
      <c r="B711" t="s">
        <v>762</v>
      </c>
    </row>
    <row r="712" spans="1:2" ht="15">
      <c r="A712">
        <v>630807</v>
      </c>
      <c r="B712" t="s">
        <v>763</v>
      </c>
    </row>
    <row r="713" spans="1:2" ht="15">
      <c r="A713">
        <v>630808</v>
      </c>
      <c r="B713" t="s">
        <v>764</v>
      </c>
    </row>
    <row r="714" spans="1:2" ht="15">
      <c r="A714">
        <v>630809</v>
      </c>
      <c r="B714" t="s">
        <v>765</v>
      </c>
    </row>
    <row r="715" spans="1:2" ht="15">
      <c r="A715">
        <v>630810</v>
      </c>
      <c r="B715" t="s">
        <v>766</v>
      </c>
    </row>
    <row r="716" spans="1:2" ht="15">
      <c r="A716">
        <v>630811</v>
      </c>
      <c r="B716" t="s">
        <v>767</v>
      </c>
    </row>
    <row r="717" spans="1:2" ht="15">
      <c r="A717">
        <v>630812</v>
      </c>
      <c r="B717" t="s">
        <v>495</v>
      </c>
    </row>
    <row r="718" spans="1:2" ht="15">
      <c r="A718">
        <v>630813</v>
      </c>
      <c r="B718" t="s">
        <v>496</v>
      </c>
    </row>
    <row r="719" spans="1:2" ht="15">
      <c r="A719">
        <v>630816</v>
      </c>
      <c r="B719" t="s">
        <v>499</v>
      </c>
    </row>
    <row r="720" spans="1:2" ht="15">
      <c r="A720">
        <v>630817</v>
      </c>
      <c r="B720" t="s">
        <v>500</v>
      </c>
    </row>
    <row r="721" spans="1:2" ht="15">
      <c r="A721">
        <v>630818</v>
      </c>
      <c r="B721" t="s">
        <v>501</v>
      </c>
    </row>
    <row r="722" spans="1:2" ht="15">
      <c r="A722">
        <v>630819</v>
      </c>
      <c r="B722" t="s">
        <v>768</v>
      </c>
    </row>
    <row r="723" spans="1:2" ht="15">
      <c r="A723">
        <v>630820</v>
      </c>
      <c r="B723" t="s">
        <v>769</v>
      </c>
    </row>
    <row r="724" spans="1:2" ht="15">
      <c r="A724">
        <v>630821</v>
      </c>
      <c r="B724" t="s">
        <v>504</v>
      </c>
    </row>
    <row r="725" spans="1:2" ht="15">
      <c r="A725">
        <v>630823</v>
      </c>
      <c r="B725" t="s">
        <v>770</v>
      </c>
    </row>
    <row r="726" spans="1:2" ht="15">
      <c r="A726">
        <v>630824</v>
      </c>
      <c r="B726" t="s">
        <v>771</v>
      </c>
    </row>
    <row r="727" spans="1:2" ht="15">
      <c r="A727">
        <v>630825</v>
      </c>
      <c r="B727" t="s">
        <v>508</v>
      </c>
    </row>
    <row r="728" spans="1:2" ht="15">
      <c r="A728">
        <v>630826</v>
      </c>
      <c r="B728" t="s">
        <v>509</v>
      </c>
    </row>
    <row r="729" spans="1:2" ht="15">
      <c r="A729">
        <v>630827</v>
      </c>
      <c r="B729" t="s">
        <v>510</v>
      </c>
    </row>
    <row r="730" spans="1:2" ht="15">
      <c r="A730">
        <v>630829</v>
      </c>
      <c r="B730" t="s">
        <v>512</v>
      </c>
    </row>
    <row r="731" spans="1:2" ht="15">
      <c r="A731">
        <v>630830</v>
      </c>
      <c r="B731" t="s">
        <v>513</v>
      </c>
    </row>
    <row r="732" spans="1:2" ht="15">
      <c r="A732">
        <v>630832</v>
      </c>
      <c r="B732" t="s">
        <v>772</v>
      </c>
    </row>
    <row r="733" spans="1:2" ht="15">
      <c r="A733">
        <v>630833</v>
      </c>
      <c r="B733" t="s">
        <v>773</v>
      </c>
    </row>
    <row r="734" spans="1:2" ht="15">
      <c r="A734">
        <v>630899</v>
      </c>
      <c r="B734" t="s">
        <v>774</v>
      </c>
    </row>
    <row r="735" spans="1:2" ht="15">
      <c r="A735">
        <v>630900</v>
      </c>
      <c r="B735" t="s">
        <v>521</v>
      </c>
    </row>
    <row r="736" spans="1:2" ht="15">
      <c r="A736">
        <v>630901</v>
      </c>
      <c r="B736" t="s">
        <v>522</v>
      </c>
    </row>
    <row r="737" spans="1:2" ht="15">
      <c r="A737">
        <v>631000</v>
      </c>
      <c r="B737" t="s">
        <v>775</v>
      </c>
    </row>
    <row r="738" spans="1:2" ht="15">
      <c r="A738">
        <v>631001</v>
      </c>
      <c r="B738" t="s">
        <v>776</v>
      </c>
    </row>
    <row r="739" spans="1:2" ht="15">
      <c r="A739">
        <v>631002</v>
      </c>
      <c r="B739" t="s">
        <v>777</v>
      </c>
    </row>
    <row r="740" spans="1:2" ht="15">
      <c r="A740">
        <v>631003</v>
      </c>
      <c r="B740" t="s">
        <v>778</v>
      </c>
    </row>
    <row r="741" spans="1:2" ht="15">
      <c r="A741">
        <v>631004</v>
      </c>
      <c r="B741" t="s">
        <v>779</v>
      </c>
    </row>
    <row r="742" spans="1:2" ht="15">
      <c r="A742">
        <v>631005</v>
      </c>
      <c r="B742" t="s">
        <v>780</v>
      </c>
    </row>
    <row r="743" spans="1:2" ht="15">
      <c r="A743">
        <v>631006</v>
      </c>
      <c r="B743" t="s">
        <v>781</v>
      </c>
    </row>
    <row r="744" spans="1:2" ht="15">
      <c r="A744">
        <v>631015</v>
      </c>
      <c r="B744" t="s">
        <v>782</v>
      </c>
    </row>
    <row r="745" spans="1:2" ht="15">
      <c r="A745">
        <v>631099</v>
      </c>
      <c r="B745" t="s">
        <v>783</v>
      </c>
    </row>
    <row r="746" spans="1:2" ht="15">
      <c r="A746">
        <v>631100</v>
      </c>
      <c r="B746" t="s">
        <v>784</v>
      </c>
    </row>
    <row r="747" spans="1:2" ht="15">
      <c r="A747">
        <v>631101</v>
      </c>
      <c r="B747" t="s">
        <v>785</v>
      </c>
    </row>
    <row r="748" spans="1:2" ht="15">
      <c r="A748">
        <v>631102</v>
      </c>
      <c r="B748" t="s">
        <v>777</v>
      </c>
    </row>
    <row r="749" spans="1:2" ht="15">
      <c r="A749">
        <v>631103</v>
      </c>
      <c r="B749" t="s">
        <v>778</v>
      </c>
    </row>
    <row r="750" spans="1:2" ht="15">
      <c r="A750">
        <v>631104</v>
      </c>
      <c r="B750" t="s">
        <v>777</v>
      </c>
    </row>
    <row r="751" spans="1:2" ht="15">
      <c r="A751">
        <v>631105</v>
      </c>
      <c r="B751" t="s">
        <v>786</v>
      </c>
    </row>
    <row r="752" spans="1:2" ht="15">
      <c r="A752">
        <v>631115</v>
      </c>
      <c r="B752" t="s">
        <v>782</v>
      </c>
    </row>
    <row r="753" spans="1:2" ht="15">
      <c r="A753">
        <v>631199</v>
      </c>
      <c r="B753" t="s">
        <v>787</v>
      </c>
    </row>
    <row r="754" spans="1:2" ht="15">
      <c r="A754">
        <v>631200</v>
      </c>
      <c r="B754" t="s">
        <v>788</v>
      </c>
    </row>
    <row r="755" spans="1:2" ht="15">
      <c r="A755">
        <v>631201</v>
      </c>
      <c r="B755" t="s">
        <v>789</v>
      </c>
    </row>
    <row r="756" spans="1:2" ht="15">
      <c r="A756">
        <v>631202</v>
      </c>
      <c r="B756" t="s">
        <v>790</v>
      </c>
    </row>
    <row r="757" spans="1:2" ht="15">
      <c r="A757">
        <v>631203</v>
      </c>
      <c r="B757" t="s">
        <v>778</v>
      </c>
    </row>
    <row r="758" spans="1:2" ht="15">
      <c r="A758">
        <v>631205</v>
      </c>
      <c r="B758" t="s">
        <v>791</v>
      </c>
    </row>
    <row r="759" spans="1:2" ht="15">
      <c r="A759">
        <v>631207</v>
      </c>
      <c r="B759" t="s">
        <v>792</v>
      </c>
    </row>
    <row r="760" spans="1:2" ht="15">
      <c r="A760">
        <v>631208</v>
      </c>
      <c r="B760" t="s">
        <v>793</v>
      </c>
    </row>
    <row r="761" spans="1:2" ht="15">
      <c r="A761">
        <v>631209</v>
      </c>
      <c r="B761" t="s">
        <v>765</v>
      </c>
    </row>
    <row r="762" spans="1:2" ht="15">
      <c r="A762">
        <v>631215</v>
      </c>
      <c r="B762" t="s">
        <v>782</v>
      </c>
    </row>
    <row r="763" spans="1:2" ht="15">
      <c r="A763">
        <v>631216</v>
      </c>
      <c r="B763" t="s">
        <v>388</v>
      </c>
    </row>
    <row r="764" spans="1:2" ht="15">
      <c r="A764">
        <v>631299</v>
      </c>
      <c r="B764" t="s">
        <v>794</v>
      </c>
    </row>
    <row r="765" spans="1:2" ht="15">
      <c r="A765">
        <v>631400</v>
      </c>
      <c r="B765" t="s">
        <v>526</v>
      </c>
    </row>
    <row r="766" spans="1:2" ht="15">
      <c r="A766">
        <v>631403</v>
      </c>
      <c r="B766" t="s">
        <v>795</v>
      </c>
    </row>
    <row r="767" spans="1:2" ht="15">
      <c r="A767">
        <v>631404</v>
      </c>
      <c r="B767" t="s">
        <v>528</v>
      </c>
    </row>
    <row r="768" spans="1:2" ht="15">
      <c r="A768">
        <v>631406</v>
      </c>
      <c r="B768" t="s">
        <v>529</v>
      </c>
    </row>
    <row r="769" spans="1:2" ht="15">
      <c r="A769">
        <v>631407</v>
      </c>
      <c r="B769" t="s">
        <v>796</v>
      </c>
    </row>
    <row r="770" spans="1:2" ht="15">
      <c r="A770">
        <v>631411</v>
      </c>
      <c r="B770" t="s">
        <v>118</v>
      </c>
    </row>
    <row r="771" spans="1:2" ht="15">
      <c r="A771">
        <v>631500</v>
      </c>
      <c r="B771" t="s">
        <v>532</v>
      </c>
    </row>
    <row r="772" spans="1:2" ht="15">
      <c r="A772">
        <v>631512</v>
      </c>
      <c r="B772" t="s">
        <v>466</v>
      </c>
    </row>
    <row r="773" spans="1:2" ht="15">
      <c r="A773">
        <v>631514</v>
      </c>
      <c r="B773" t="s">
        <v>533</v>
      </c>
    </row>
    <row r="774" spans="1:2" ht="15">
      <c r="A774">
        <v>631515</v>
      </c>
      <c r="B774" t="s">
        <v>534</v>
      </c>
    </row>
    <row r="775" spans="1:2" ht="15">
      <c r="A775">
        <v>639900</v>
      </c>
      <c r="B775" t="s">
        <v>324</v>
      </c>
    </row>
    <row r="776" spans="1:2" ht="15">
      <c r="A776">
        <v>639901</v>
      </c>
      <c r="B776" t="s">
        <v>797</v>
      </c>
    </row>
    <row r="777" spans="1:2" ht="15">
      <c r="A777">
        <v>670000</v>
      </c>
      <c r="B777" t="s">
        <v>798</v>
      </c>
    </row>
    <row r="778" spans="1:2" ht="15">
      <c r="A778">
        <v>670100</v>
      </c>
      <c r="B778" t="s">
        <v>799</v>
      </c>
    </row>
    <row r="779" spans="1:2" ht="15">
      <c r="A779">
        <v>670101</v>
      </c>
      <c r="B779" t="s">
        <v>563</v>
      </c>
    </row>
    <row r="780" spans="1:2" ht="15">
      <c r="A780">
        <v>670102</v>
      </c>
      <c r="B780" t="s">
        <v>564</v>
      </c>
    </row>
    <row r="781" spans="1:2" ht="15">
      <c r="A781">
        <v>670103</v>
      </c>
      <c r="B781" t="s">
        <v>800</v>
      </c>
    </row>
    <row r="782" spans="1:2" ht="15">
      <c r="A782">
        <v>670104</v>
      </c>
      <c r="B782" t="s">
        <v>566</v>
      </c>
    </row>
    <row r="783" spans="1:2" ht="15">
      <c r="A783">
        <v>670199</v>
      </c>
      <c r="B783" t="s">
        <v>801</v>
      </c>
    </row>
    <row r="784" spans="1:2" ht="15">
      <c r="A784">
        <v>670200</v>
      </c>
      <c r="B784" t="s">
        <v>802</v>
      </c>
    </row>
    <row r="785" spans="1:2" ht="15">
      <c r="A785">
        <v>670201</v>
      </c>
      <c r="B785" t="s">
        <v>68</v>
      </c>
    </row>
    <row r="786" spans="1:2" ht="15">
      <c r="A786">
        <v>670204</v>
      </c>
      <c r="B786" t="s">
        <v>803</v>
      </c>
    </row>
    <row r="787" spans="1:2" ht="15">
      <c r="A787">
        <v>670205</v>
      </c>
      <c r="B787" t="s">
        <v>804</v>
      </c>
    </row>
    <row r="788" spans="1:2" ht="15">
      <c r="A788">
        <v>670216</v>
      </c>
      <c r="B788" t="s">
        <v>579</v>
      </c>
    </row>
    <row r="789" spans="1:2" ht="15">
      <c r="A789">
        <v>670217</v>
      </c>
      <c r="B789" t="s">
        <v>805</v>
      </c>
    </row>
    <row r="790" spans="1:2" ht="15">
      <c r="A790">
        <v>670218</v>
      </c>
      <c r="B790" t="s">
        <v>581</v>
      </c>
    </row>
    <row r="791" spans="1:2" ht="15">
      <c r="A791">
        <v>670299</v>
      </c>
      <c r="B791" t="s">
        <v>583</v>
      </c>
    </row>
    <row r="792" spans="1:2" ht="15">
      <c r="A792">
        <v>670300</v>
      </c>
      <c r="B792" t="s">
        <v>301</v>
      </c>
    </row>
    <row r="793" spans="1:2" ht="15">
      <c r="A793">
        <v>670301</v>
      </c>
      <c r="B793" t="s">
        <v>301</v>
      </c>
    </row>
    <row r="794" spans="1:2" ht="15">
      <c r="A794">
        <v>679900</v>
      </c>
      <c r="B794" t="s">
        <v>324</v>
      </c>
    </row>
    <row r="795" spans="1:2" ht="15">
      <c r="A795">
        <v>679901</v>
      </c>
      <c r="B795" t="s">
        <v>806</v>
      </c>
    </row>
    <row r="796" spans="1:2" ht="15">
      <c r="A796">
        <v>710000</v>
      </c>
      <c r="B796" t="s">
        <v>807</v>
      </c>
    </row>
    <row r="797" spans="1:2" ht="15">
      <c r="A797">
        <v>710100</v>
      </c>
      <c r="B797" t="s">
        <v>231</v>
      </c>
    </row>
    <row r="798" spans="1:2" ht="15">
      <c r="A798">
        <v>710101</v>
      </c>
      <c r="B798" t="s">
        <v>232</v>
      </c>
    </row>
    <row r="799" spans="1:2" ht="15">
      <c r="A799">
        <v>710102</v>
      </c>
      <c r="B799" t="s">
        <v>233</v>
      </c>
    </row>
    <row r="800" spans="1:2" ht="15">
      <c r="A800">
        <v>710103</v>
      </c>
      <c r="B800" t="s">
        <v>234</v>
      </c>
    </row>
    <row r="801" spans="1:2" ht="15">
      <c r="A801">
        <v>710105</v>
      </c>
      <c r="B801" t="s">
        <v>235</v>
      </c>
    </row>
    <row r="802" spans="1:2" ht="15">
      <c r="A802">
        <v>710106</v>
      </c>
      <c r="B802" t="s">
        <v>236</v>
      </c>
    </row>
    <row r="803" spans="1:2" ht="15">
      <c r="A803">
        <v>710108</v>
      </c>
      <c r="B803" t="s">
        <v>238</v>
      </c>
    </row>
    <row r="804" spans="1:2" ht="15">
      <c r="A804">
        <v>710109</v>
      </c>
      <c r="B804" t="s">
        <v>239</v>
      </c>
    </row>
    <row r="805" spans="1:2" ht="15">
      <c r="A805">
        <v>710200</v>
      </c>
      <c r="B805" t="s">
        <v>241</v>
      </c>
    </row>
    <row r="806" spans="1:2" ht="15">
      <c r="A806">
        <v>710201</v>
      </c>
      <c r="B806" t="s">
        <v>707</v>
      </c>
    </row>
    <row r="807" spans="1:2" ht="15">
      <c r="A807">
        <v>710203</v>
      </c>
      <c r="B807" t="s">
        <v>180</v>
      </c>
    </row>
    <row r="808" spans="1:2" ht="15">
      <c r="A808">
        <v>710204</v>
      </c>
      <c r="B808" t="s">
        <v>183</v>
      </c>
    </row>
    <row r="809" spans="1:2" ht="15">
      <c r="A809">
        <v>710205</v>
      </c>
      <c r="B809" t="s">
        <v>244</v>
      </c>
    </row>
    <row r="810" spans="1:2" ht="15">
      <c r="A810">
        <v>710206</v>
      </c>
      <c r="B810" t="s">
        <v>245</v>
      </c>
    </row>
    <row r="811" spans="1:2" ht="15">
      <c r="A811">
        <v>710207</v>
      </c>
      <c r="B811" t="s">
        <v>246</v>
      </c>
    </row>
    <row r="812" spans="1:2" ht="15">
      <c r="A812">
        <v>710208</v>
      </c>
      <c r="B812" t="s">
        <v>708</v>
      </c>
    </row>
    <row r="813" spans="1:2" ht="15">
      <c r="A813">
        <v>710209</v>
      </c>
      <c r="B813" t="s">
        <v>248</v>
      </c>
    </row>
    <row r="814" spans="1:2" ht="15">
      <c r="A814">
        <v>710211</v>
      </c>
      <c r="B814" t="s">
        <v>250</v>
      </c>
    </row>
    <row r="815" spans="1:2" ht="15">
      <c r="A815">
        <v>710212</v>
      </c>
      <c r="B815" t="s">
        <v>251</v>
      </c>
    </row>
    <row r="816" spans="1:2" ht="15">
      <c r="A816">
        <v>710213</v>
      </c>
      <c r="B816" t="s">
        <v>808</v>
      </c>
    </row>
    <row r="817" spans="1:2" ht="15">
      <c r="A817">
        <v>710214</v>
      </c>
      <c r="B817" t="s">
        <v>253</v>
      </c>
    </row>
    <row r="818" spans="1:2" ht="15">
      <c r="A818">
        <v>710215</v>
      </c>
      <c r="B818" t="s">
        <v>254</v>
      </c>
    </row>
    <row r="819" spans="1:2" ht="15">
      <c r="A819">
        <v>710216</v>
      </c>
      <c r="B819" t="s">
        <v>255</v>
      </c>
    </row>
    <row r="820" spans="1:2" ht="15">
      <c r="A820">
        <v>710218</v>
      </c>
      <c r="B820" t="s">
        <v>256</v>
      </c>
    </row>
    <row r="821" spans="1:2" ht="15">
      <c r="A821">
        <v>710219</v>
      </c>
      <c r="B821" t="s">
        <v>257</v>
      </c>
    </row>
    <row r="822" spans="1:2" ht="15">
      <c r="A822">
        <v>710220</v>
      </c>
      <c r="B822" t="s">
        <v>258</v>
      </c>
    </row>
    <row r="823" spans="1:2" ht="15">
      <c r="A823">
        <v>710223</v>
      </c>
      <c r="B823" t="s">
        <v>259</v>
      </c>
    </row>
    <row r="824" spans="1:2" ht="15">
      <c r="A824">
        <v>710224</v>
      </c>
      <c r="B824" t="s">
        <v>260</v>
      </c>
    </row>
    <row r="825" spans="1:2" ht="15">
      <c r="A825">
        <v>710225</v>
      </c>
      <c r="B825" t="s">
        <v>261</v>
      </c>
    </row>
    <row r="826" spans="1:2" ht="15">
      <c r="A826">
        <v>710227</v>
      </c>
      <c r="B826" t="s">
        <v>262</v>
      </c>
    </row>
    <row r="827" spans="1:2" ht="15">
      <c r="A827">
        <v>710228</v>
      </c>
      <c r="B827" t="s">
        <v>263</v>
      </c>
    </row>
    <row r="828" spans="1:2" ht="15">
      <c r="A828">
        <v>710229</v>
      </c>
      <c r="B828" t="s">
        <v>264</v>
      </c>
    </row>
    <row r="829" spans="1:2" ht="15">
      <c r="A829">
        <v>710230</v>
      </c>
      <c r="B829" t="s">
        <v>265</v>
      </c>
    </row>
    <row r="830" spans="1:2" ht="15">
      <c r="A830">
        <v>710231</v>
      </c>
      <c r="B830" t="s">
        <v>266</v>
      </c>
    </row>
    <row r="831" spans="1:2" ht="15">
      <c r="A831">
        <v>710232</v>
      </c>
      <c r="B831" t="s">
        <v>267</v>
      </c>
    </row>
    <row r="832" spans="1:2" ht="15">
      <c r="A832">
        <v>710233</v>
      </c>
      <c r="B832" t="s">
        <v>268</v>
      </c>
    </row>
    <row r="833" spans="1:2" ht="15">
      <c r="A833">
        <v>710235</v>
      </c>
      <c r="B833" t="s">
        <v>270</v>
      </c>
    </row>
    <row r="834" spans="1:2" ht="15">
      <c r="A834">
        <v>710300</v>
      </c>
      <c r="B834" t="s">
        <v>271</v>
      </c>
    </row>
    <row r="835" spans="1:2" ht="15">
      <c r="A835">
        <v>710301</v>
      </c>
      <c r="B835" t="s">
        <v>272</v>
      </c>
    </row>
    <row r="836" spans="1:2" ht="15">
      <c r="A836">
        <v>710302</v>
      </c>
      <c r="B836" t="s">
        <v>273</v>
      </c>
    </row>
    <row r="837" spans="1:2" ht="15">
      <c r="A837">
        <v>710303</v>
      </c>
      <c r="B837" t="s">
        <v>274</v>
      </c>
    </row>
    <row r="838" spans="1:2" ht="15">
      <c r="A838">
        <v>710304</v>
      </c>
      <c r="B838" t="s">
        <v>275</v>
      </c>
    </row>
    <row r="839" spans="1:2" ht="15">
      <c r="A839">
        <v>710305</v>
      </c>
      <c r="B839" t="s">
        <v>276</v>
      </c>
    </row>
    <row r="840" spans="1:2" ht="15">
      <c r="A840">
        <v>710306</v>
      </c>
      <c r="B840" t="s">
        <v>277</v>
      </c>
    </row>
    <row r="841" spans="1:2" ht="15">
      <c r="A841">
        <v>710307</v>
      </c>
      <c r="B841" t="s">
        <v>278</v>
      </c>
    </row>
    <row r="842" spans="1:2" ht="15">
      <c r="A842">
        <v>710308</v>
      </c>
      <c r="B842" t="s">
        <v>279</v>
      </c>
    </row>
    <row r="843" spans="1:2" ht="15">
      <c r="A843">
        <v>710309</v>
      </c>
      <c r="B843" t="s">
        <v>280</v>
      </c>
    </row>
    <row r="844" spans="1:2" ht="15">
      <c r="A844">
        <v>710310</v>
      </c>
      <c r="B844" t="s">
        <v>809</v>
      </c>
    </row>
    <row r="845" spans="1:2" ht="15">
      <c r="A845">
        <v>710311</v>
      </c>
      <c r="B845" t="s">
        <v>282</v>
      </c>
    </row>
    <row r="846" spans="1:2" ht="15">
      <c r="A846">
        <v>710313</v>
      </c>
      <c r="B846" t="s">
        <v>284</v>
      </c>
    </row>
    <row r="847" spans="1:2" ht="15">
      <c r="A847">
        <v>710400</v>
      </c>
      <c r="B847" t="s">
        <v>285</v>
      </c>
    </row>
    <row r="848" spans="1:2" ht="15">
      <c r="A848">
        <v>710401</v>
      </c>
      <c r="B848" t="s">
        <v>286</v>
      </c>
    </row>
    <row r="849" spans="1:2" ht="15">
      <c r="A849">
        <v>710402</v>
      </c>
      <c r="B849" t="s">
        <v>287</v>
      </c>
    </row>
    <row r="850" spans="1:2" ht="15">
      <c r="A850">
        <v>710403</v>
      </c>
      <c r="B850" t="s">
        <v>288</v>
      </c>
    </row>
    <row r="851" spans="1:2" ht="15">
      <c r="A851">
        <v>710404</v>
      </c>
      <c r="B851" t="s">
        <v>289</v>
      </c>
    </row>
    <row r="852" spans="1:2" ht="15">
      <c r="A852">
        <v>710405</v>
      </c>
      <c r="B852" t="s">
        <v>290</v>
      </c>
    </row>
    <row r="853" spans="1:2" ht="15">
      <c r="A853">
        <v>710406</v>
      </c>
      <c r="B853" t="s">
        <v>291</v>
      </c>
    </row>
    <row r="854" spans="1:2" ht="15">
      <c r="A854">
        <v>710407</v>
      </c>
      <c r="B854" t="s">
        <v>292</v>
      </c>
    </row>
    <row r="855" spans="1:2" ht="15">
      <c r="A855">
        <v>710408</v>
      </c>
      <c r="B855" t="s">
        <v>810</v>
      </c>
    </row>
    <row r="856" spans="1:2" ht="15">
      <c r="A856">
        <v>710499</v>
      </c>
      <c r="B856" t="s">
        <v>295</v>
      </c>
    </row>
    <row r="857" spans="1:2" ht="15">
      <c r="A857">
        <v>710500</v>
      </c>
      <c r="B857" t="s">
        <v>296</v>
      </c>
    </row>
    <row r="858" spans="1:2" ht="15">
      <c r="A858">
        <v>710503</v>
      </c>
      <c r="B858" t="s">
        <v>234</v>
      </c>
    </row>
    <row r="859" spans="1:2" ht="15">
      <c r="A859">
        <v>710505</v>
      </c>
      <c r="B859" t="s">
        <v>299</v>
      </c>
    </row>
    <row r="860" spans="1:2" ht="15">
      <c r="A860">
        <v>710506</v>
      </c>
      <c r="B860" t="s">
        <v>300</v>
      </c>
    </row>
    <row r="861" spans="1:2" ht="15">
      <c r="A861">
        <v>710507</v>
      </c>
      <c r="B861" t="s">
        <v>227</v>
      </c>
    </row>
    <row r="862" spans="1:2" ht="15">
      <c r="A862">
        <v>710509</v>
      </c>
      <c r="B862" t="s">
        <v>302</v>
      </c>
    </row>
    <row r="863" spans="1:2" ht="15">
      <c r="A863">
        <v>710510</v>
      </c>
      <c r="B863" t="s">
        <v>184</v>
      </c>
    </row>
    <row r="864" spans="1:2" ht="15">
      <c r="A864">
        <v>710511</v>
      </c>
      <c r="B864" t="s">
        <v>303</v>
      </c>
    </row>
    <row r="865" spans="1:2" ht="15">
      <c r="A865">
        <v>710512</v>
      </c>
      <c r="B865" t="s">
        <v>304</v>
      </c>
    </row>
    <row r="866" spans="1:2" ht="15">
      <c r="A866">
        <v>710513</v>
      </c>
      <c r="B866" t="s">
        <v>305</v>
      </c>
    </row>
    <row r="867" spans="1:2" ht="15">
      <c r="A867">
        <v>710600</v>
      </c>
      <c r="B867" t="s">
        <v>307</v>
      </c>
    </row>
    <row r="868" spans="1:2" ht="15">
      <c r="A868">
        <v>710601</v>
      </c>
      <c r="B868" t="s">
        <v>185</v>
      </c>
    </row>
    <row r="869" spans="1:2" ht="15">
      <c r="A869">
        <v>710602</v>
      </c>
      <c r="B869" t="s">
        <v>186</v>
      </c>
    </row>
    <row r="870" spans="1:2" ht="15">
      <c r="A870">
        <v>710603</v>
      </c>
      <c r="B870" t="s">
        <v>308</v>
      </c>
    </row>
    <row r="871" spans="1:2" ht="15">
      <c r="A871">
        <v>710605</v>
      </c>
      <c r="B871" t="s">
        <v>713</v>
      </c>
    </row>
    <row r="872" spans="1:2" ht="15">
      <c r="A872">
        <v>710606</v>
      </c>
      <c r="B872" t="s">
        <v>310</v>
      </c>
    </row>
    <row r="873" spans="1:2" ht="15">
      <c r="A873">
        <v>710700</v>
      </c>
      <c r="B873" t="s">
        <v>311</v>
      </c>
    </row>
    <row r="874" spans="1:2" ht="15">
      <c r="A874">
        <v>710702</v>
      </c>
      <c r="B874" t="s">
        <v>312</v>
      </c>
    </row>
    <row r="875" spans="1:2" ht="15">
      <c r="A875">
        <v>710703</v>
      </c>
      <c r="B875" t="s">
        <v>313</v>
      </c>
    </row>
    <row r="876" spans="1:2" ht="15">
      <c r="A876">
        <v>710704</v>
      </c>
      <c r="B876" t="s">
        <v>314</v>
      </c>
    </row>
    <row r="877" spans="1:2" ht="15">
      <c r="A877">
        <v>710705</v>
      </c>
      <c r="B877" t="s">
        <v>315</v>
      </c>
    </row>
    <row r="878" spans="1:2" ht="15">
      <c r="A878">
        <v>710706</v>
      </c>
      <c r="B878" t="s">
        <v>316</v>
      </c>
    </row>
    <row r="879" spans="1:2" ht="15">
      <c r="A879">
        <v>710707</v>
      </c>
      <c r="B879" t="s">
        <v>317</v>
      </c>
    </row>
    <row r="880" spans="1:2" ht="15">
      <c r="A880">
        <v>710708</v>
      </c>
      <c r="B880" t="s">
        <v>318</v>
      </c>
    </row>
    <row r="881" spans="1:2" ht="15">
      <c r="A881">
        <v>710709</v>
      </c>
      <c r="B881" t="s">
        <v>319</v>
      </c>
    </row>
    <row r="882" spans="1:2" ht="15">
      <c r="A882">
        <v>710710</v>
      </c>
      <c r="B882" t="s">
        <v>320</v>
      </c>
    </row>
    <row r="883" spans="1:2" ht="15">
      <c r="A883">
        <v>710711</v>
      </c>
      <c r="B883" t="s">
        <v>321</v>
      </c>
    </row>
    <row r="884" spans="1:2" ht="15">
      <c r="A884">
        <v>710799</v>
      </c>
      <c r="B884" t="s">
        <v>323</v>
      </c>
    </row>
    <row r="885" spans="1:2" ht="15">
      <c r="A885">
        <v>719900</v>
      </c>
      <c r="B885" t="s">
        <v>324</v>
      </c>
    </row>
    <row r="886" spans="1:2" ht="15">
      <c r="A886">
        <v>719901</v>
      </c>
      <c r="B886" t="s">
        <v>811</v>
      </c>
    </row>
    <row r="887" spans="1:2" ht="15">
      <c r="A887">
        <v>730000</v>
      </c>
      <c r="B887" t="s">
        <v>812</v>
      </c>
    </row>
    <row r="888" spans="1:2" ht="15">
      <c r="A888">
        <v>730100</v>
      </c>
      <c r="B888" t="s">
        <v>385</v>
      </c>
    </row>
    <row r="889" spans="1:2" ht="15">
      <c r="A889">
        <v>730101</v>
      </c>
      <c r="B889" t="s">
        <v>386</v>
      </c>
    </row>
    <row r="890" spans="1:2" ht="15">
      <c r="A890">
        <v>730102</v>
      </c>
      <c r="B890" t="s">
        <v>387</v>
      </c>
    </row>
    <row r="891" spans="1:2" ht="15">
      <c r="A891">
        <v>730104</v>
      </c>
      <c r="B891" t="s">
        <v>388</v>
      </c>
    </row>
    <row r="892" spans="1:2" ht="15">
      <c r="A892">
        <v>730105</v>
      </c>
      <c r="B892" t="s">
        <v>77</v>
      </c>
    </row>
    <row r="893" spans="1:2" ht="15">
      <c r="A893">
        <v>730106</v>
      </c>
      <c r="B893" t="s">
        <v>389</v>
      </c>
    </row>
    <row r="894" spans="1:2" ht="15">
      <c r="A894">
        <v>730200</v>
      </c>
      <c r="B894" t="s">
        <v>390</v>
      </c>
    </row>
    <row r="895" spans="1:2" ht="15">
      <c r="A895">
        <v>730201</v>
      </c>
      <c r="B895" t="s">
        <v>391</v>
      </c>
    </row>
    <row r="896" spans="1:2" ht="15">
      <c r="A896">
        <v>730202</v>
      </c>
      <c r="B896" t="s">
        <v>392</v>
      </c>
    </row>
    <row r="897" spans="1:2" ht="15">
      <c r="A897">
        <v>730203</v>
      </c>
      <c r="B897" t="s">
        <v>813</v>
      </c>
    </row>
    <row r="898" spans="1:2" ht="15">
      <c r="A898">
        <v>730204</v>
      </c>
      <c r="B898" t="s">
        <v>814</v>
      </c>
    </row>
    <row r="899" spans="1:2" ht="15">
      <c r="A899">
        <v>730205</v>
      </c>
      <c r="B899" t="s">
        <v>395</v>
      </c>
    </row>
    <row r="900" spans="1:2" ht="15">
      <c r="A900">
        <v>730206</v>
      </c>
      <c r="B900" t="s">
        <v>396</v>
      </c>
    </row>
    <row r="901" spans="1:2" ht="15">
      <c r="A901">
        <v>730207</v>
      </c>
      <c r="B901" t="s">
        <v>718</v>
      </c>
    </row>
    <row r="902" spans="1:2" ht="15">
      <c r="A902">
        <v>730208</v>
      </c>
      <c r="B902" t="s">
        <v>398</v>
      </c>
    </row>
    <row r="903" spans="1:2" ht="15">
      <c r="A903">
        <v>730209</v>
      </c>
      <c r="B903" t="s">
        <v>815</v>
      </c>
    </row>
    <row r="904" spans="1:2" ht="15">
      <c r="A904">
        <v>730210</v>
      </c>
      <c r="B904" t="s">
        <v>400</v>
      </c>
    </row>
    <row r="905" spans="1:2" ht="15">
      <c r="A905">
        <v>730212</v>
      </c>
      <c r="B905" t="s">
        <v>721</v>
      </c>
    </row>
    <row r="906" spans="1:2" ht="15">
      <c r="A906">
        <v>730215</v>
      </c>
      <c r="B906" t="s">
        <v>402</v>
      </c>
    </row>
    <row r="907" spans="1:2" ht="15">
      <c r="A907">
        <v>730216</v>
      </c>
      <c r="B907" t="s">
        <v>403</v>
      </c>
    </row>
    <row r="908" spans="1:2" ht="15">
      <c r="A908">
        <v>730217</v>
      </c>
      <c r="B908" t="s">
        <v>404</v>
      </c>
    </row>
    <row r="909" spans="1:2" ht="15">
      <c r="A909">
        <v>730218</v>
      </c>
      <c r="B909" t="s">
        <v>405</v>
      </c>
    </row>
    <row r="910" spans="1:2" ht="15">
      <c r="A910">
        <v>730219</v>
      </c>
      <c r="B910" t="s">
        <v>406</v>
      </c>
    </row>
    <row r="911" spans="1:2" ht="15">
      <c r="A911">
        <v>730220</v>
      </c>
      <c r="B911" t="s">
        <v>816</v>
      </c>
    </row>
    <row r="912" spans="1:2" ht="15">
      <c r="A912">
        <v>730221</v>
      </c>
      <c r="B912" t="s">
        <v>408</v>
      </c>
    </row>
    <row r="913" spans="1:2" ht="15">
      <c r="A913">
        <v>730222</v>
      </c>
      <c r="B913" t="s">
        <v>409</v>
      </c>
    </row>
    <row r="914" spans="1:2" ht="15">
      <c r="A914">
        <v>730223</v>
      </c>
      <c r="B914" t="s">
        <v>410</v>
      </c>
    </row>
    <row r="915" spans="1:2" ht="15">
      <c r="A915">
        <v>730224</v>
      </c>
      <c r="B915" t="s">
        <v>411</v>
      </c>
    </row>
    <row r="916" spans="1:2" ht="15">
      <c r="A916">
        <v>730225</v>
      </c>
      <c r="B916" t="s">
        <v>817</v>
      </c>
    </row>
    <row r="917" spans="1:2" ht="15">
      <c r="A917">
        <v>730226</v>
      </c>
      <c r="B917" t="s">
        <v>413</v>
      </c>
    </row>
    <row r="918" spans="1:2" ht="15">
      <c r="A918">
        <v>730227</v>
      </c>
      <c r="B918" t="s">
        <v>414</v>
      </c>
    </row>
    <row r="919" spans="1:2" ht="15">
      <c r="A919">
        <v>730228</v>
      </c>
      <c r="B919" t="s">
        <v>727</v>
      </c>
    </row>
    <row r="920" spans="1:2" ht="15">
      <c r="A920">
        <v>730229</v>
      </c>
      <c r="B920" t="s">
        <v>416</v>
      </c>
    </row>
    <row r="921" spans="1:2" ht="15">
      <c r="A921">
        <v>730230</v>
      </c>
      <c r="B921" t="s">
        <v>417</v>
      </c>
    </row>
    <row r="922" spans="1:2" ht="15">
      <c r="A922">
        <v>730231</v>
      </c>
      <c r="B922" t="s">
        <v>818</v>
      </c>
    </row>
    <row r="923" spans="1:2" ht="15">
      <c r="A923">
        <v>730232</v>
      </c>
      <c r="B923" t="s">
        <v>419</v>
      </c>
    </row>
    <row r="924" spans="1:2" ht="15">
      <c r="A924">
        <v>730233</v>
      </c>
      <c r="B924" t="s">
        <v>819</v>
      </c>
    </row>
    <row r="925" spans="1:2" ht="15">
      <c r="A925">
        <v>730234</v>
      </c>
      <c r="B925" t="s">
        <v>820</v>
      </c>
    </row>
    <row r="926" spans="1:2" ht="15">
      <c r="A926">
        <v>730235</v>
      </c>
      <c r="B926" t="s">
        <v>821</v>
      </c>
    </row>
    <row r="927" spans="1:2" ht="15">
      <c r="A927">
        <v>730236</v>
      </c>
      <c r="B927" t="s">
        <v>423</v>
      </c>
    </row>
    <row r="928" spans="1:2" ht="15">
      <c r="A928">
        <v>730237</v>
      </c>
      <c r="B928" t="s">
        <v>822</v>
      </c>
    </row>
    <row r="929" spans="1:2" ht="15">
      <c r="A929">
        <v>730238</v>
      </c>
      <c r="B929" t="s">
        <v>425</v>
      </c>
    </row>
    <row r="930" spans="1:2" ht="15">
      <c r="A930">
        <v>730239</v>
      </c>
      <c r="B930" t="s">
        <v>426</v>
      </c>
    </row>
    <row r="931" spans="1:2" ht="15">
      <c r="A931">
        <v>730241</v>
      </c>
      <c r="B931" t="s">
        <v>823</v>
      </c>
    </row>
    <row r="932" spans="1:2" ht="15">
      <c r="A932">
        <v>730242</v>
      </c>
      <c r="B932" t="s">
        <v>824</v>
      </c>
    </row>
    <row r="933" spans="1:2" ht="15">
      <c r="A933">
        <v>730243</v>
      </c>
      <c r="B933" t="s">
        <v>430</v>
      </c>
    </row>
    <row r="934" spans="1:2" ht="15">
      <c r="A934">
        <v>730244</v>
      </c>
      <c r="B934" t="s">
        <v>825</v>
      </c>
    </row>
    <row r="935" spans="1:2" ht="15">
      <c r="A935">
        <v>730245</v>
      </c>
      <c r="B935" t="s">
        <v>826</v>
      </c>
    </row>
    <row r="936" spans="1:2" ht="15">
      <c r="A936">
        <v>730299</v>
      </c>
      <c r="B936" t="s">
        <v>737</v>
      </c>
    </row>
    <row r="937" spans="1:2" ht="15">
      <c r="A937">
        <v>730300</v>
      </c>
      <c r="B937" t="s">
        <v>738</v>
      </c>
    </row>
    <row r="938" spans="1:2" ht="15">
      <c r="A938">
        <v>730301</v>
      </c>
      <c r="B938" t="s">
        <v>59</v>
      </c>
    </row>
    <row r="939" spans="1:2" ht="15">
      <c r="A939">
        <v>730302</v>
      </c>
      <c r="B939" t="s">
        <v>57</v>
      </c>
    </row>
    <row r="940" spans="1:2" ht="15">
      <c r="A940">
        <v>730303</v>
      </c>
      <c r="B940" t="s">
        <v>437</v>
      </c>
    </row>
    <row r="941" spans="1:2" ht="15">
      <c r="A941">
        <v>730304</v>
      </c>
      <c r="B941" t="s">
        <v>438</v>
      </c>
    </row>
    <row r="942" spans="1:2" ht="15">
      <c r="A942">
        <v>730305</v>
      </c>
      <c r="B942" t="s">
        <v>439</v>
      </c>
    </row>
    <row r="943" spans="1:2" ht="15">
      <c r="A943">
        <v>730306</v>
      </c>
      <c r="B943" t="s">
        <v>440</v>
      </c>
    </row>
    <row r="944" spans="1:2" ht="15">
      <c r="A944">
        <v>730307</v>
      </c>
      <c r="B944" t="s">
        <v>827</v>
      </c>
    </row>
    <row r="945" spans="1:2" ht="15">
      <c r="A945">
        <v>730308</v>
      </c>
      <c r="B945" t="s">
        <v>442</v>
      </c>
    </row>
    <row r="946" spans="1:2" ht="15">
      <c r="A946">
        <v>730400</v>
      </c>
      <c r="B946" t="s">
        <v>828</v>
      </c>
    </row>
    <row r="947" spans="1:2" ht="15">
      <c r="A947">
        <v>730401</v>
      </c>
      <c r="B947" t="s">
        <v>829</v>
      </c>
    </row>
    <row r="948" spans="1:2" ht="15">
      <c r="A948">
        <v>730402</v>
      </c>
      <c r="B948" t="s">
        <v>830</v>
      </c>
    </row>
    <row r="949" spans="1:2" ht="15">
      <c r="A949">
        <v>730403</v>
      </c>
      <c r="B949" t="s">
        <v>831</v>
      </c>
    </row>
    <row r="950" spans="1:2" ht="15">
      <c r="A950">
        <v>730404</v>
      </c>
      <c r="B950" t="s">
        <v>832</v>
      </c>
    </row>
    <row r="951" spans="1:2" ht="15">
      <c r="A951">
        <v>730405</v>
      </c>
      <c r="B951" t="s">
        <v>833</v>
      </c>
    </row>
    <row r="952" spans="1:2" ht="15">
      <c r="A952">
        <v>730406</v>
      </c>
      <c r="B952" t="s">
        <v>834</v>
      </c>
    </row>
    <row r="953" spans="1:2" ht="15">
      <c r="A953">
        <v>730415</v>
      </c>
      <c r="B953" t="s">
        <v>835</v>
      </c>
    </row>
    <row r="954" spans="1:2" ht="15">
      <c r="A954">
        <v>730417</v>
      </c>
      <c r="B954" t="s">
        <v>455</v>
      </c>
    </row>
    <row r="955" spans="1:2" ht="15">
      <c r="A955">
        <v>730418</v>
      </c>
      <c r="B955" t="s">
        <v>456</v>
      </c>
    </row>
    <row r="956" spans="1:2" ht="15">
      <c r="A956">
        <v>730419</v>
      </c>
      <c r="B956" t="s">
        <v>836</v>
      </c>
    </row>
    <row r="957" spans="1:2" ht="15">
      <c r="A957">
        <v>730499</v>
      </c>
      <c r="B957" t="s">
        <v>837</v>
      </c>
    </row>
    <row r="958" spans="1:2" ht="15">
      <c r="A958">
        <v>730500</v>
      </c>
      <c r="B958" t="s">
        <v>838</v>
      </c>
    </row>
    <row r="959" spans="1:2" ht="15">
      <c r="A959">
        <v>730501</v>
      </c>
      <c r="B959" t="s">
        <v>460</v>
      </c>
    </row>
    <row r="960" spans="1:2" ht="15">
      <c r="A960">
        <v>730502</v>
      </c>
      <c r="B960" t="s">
        <v>839</v>
      </c>
    </row>
    <row r="961" spans="1:2" ht="15">
      <c r="A961">
        <v>730503</v>
      </c>
      <c r="B961" t="s">
        <v>462</v>
      </c>
    </row>
    <row r="962" spans="1:2" ht="15">
      <c r="A962">
        <v>730504</v>
      </c>
      <c r="B962" t="s">
        <v>463</v>
      </c>
    </row>
    <row r="963" spans="1:2" ht="15">
      <c r="A963">
        <v>730505</v>
      </c>
      <c r="B963" t="s">
        <v>464</v>
      </c>
    </row>
    <row r="964" spans="1:2" ht="15">
      <c r="A964">
        <v>730506</v>
      </c>
      <c r="B964" t="s">
        <v>465</v>
      </c>
    </row>
    <row r="965" spans="1:2" ht="15">
      <c r="A965">
        <v>730512</v>
      </c>
      <c r="B965" t="s">
        <v>466</v>
      </c>
    </row>
    <row r="966" spans="1:2" ht="15">
      <c r="A966">
        <v>730515</v>
      </c>
      <c r="B966" t="s">
        <v>467</v>
      </c>
    </row>
    <row r="967" spans="1:2" ht="15">
      <c r="A967">
        <v>730599</v>
      </c>
      <c r="B967" t="s">
        <v>469</v>
      </c>
    </row>
    <row r="968" spans="1:2" ht="15">
      <c r="A968">
        <v>730600</v>
      </c>
      <c r="B968" t="s">
        <v>840</v>
      </c>
    </row>
    <row r="969" spans="1:2" ht="15">
      <c r="A969">
        <v>730601</v>
      </c>
      <c r="B969" t="s">
        <v>841</v>
      </c>
    </row>
    <row r="970" spans="1:2" ht="15">
      <c r="A970">
        <v>730602</v>
      </c>
      <c r="B970" t="s">
        <v>472</v>
      </c>
    </row>
    <row r="971" spans="1:2" ht="15">
      <c r="A971">
        <v>730603</v>
      </c>
      <c r="B971" t="s">
        <v>473</v>
      </c>
    </row>
    <row r="972" spans="1:2" ht="15">
      <c r="A972">
        <v>730604</v>
      </c>
      <c r="B972" t="s">
        <v>474</v>
      </c>
    </row>
    <row r="973" spans="1:2" ht="15">
      <c r="A973">
        <v>730605</v>
      </c>
      <c r="B973" t="s">
        <v>475</v>
      </c>
    </row>
    <row r="974" spans="1:2" ht="15">
      <c r="A974">
        <v>730606</v>
      </c>
      <c r="B974" t="s">
        <v>198</v>
      </c>
    </row>
    <row r="975" spans="1:2" ht="15">
      <c r="A975">
        <v>730607</v>
      </c>
      <c r="B975" t="s">
        <v>476</v>
      </c>
    </row>
    <row r="976" spans="1:2" ht="15">
      <c r="A976">
        <v>730608</v>
      </c>
      <c r="B976" t="s">
        <v>842</v>
      </c>
    </row>
    <row r="977" spans="1:2" ht="15">
      <c r="A977">
        <v>730609</v>
      </c>
      <c r="B977" t="s">
        <v>478</v>
      </c>
    </row>
    <row r="978" spans="1:2" ht="15">
      <c r="A978">
        <v>730610</v>
      </c>
      <c r="B978" t="s">
        <v>410</v>
      </c>
    </row>
    <row r="979" spans="1:2" ht="15">
      <c r="A979">
        <v>730700</v>
      </c>
      <c r="B979" t="s">
        <v>480</v>
      </c>
    </row>
    <row r="980" spans="1:2" ht="15">
      <c r="A980">
        <v>730701</v>
      </c>
      <c r="B980" t="s">
        <v>189</v>
      </c>
    </row>
    <row r="981" spans="1:2" ht="15">
      <c r="A981">
        <v>730702</v>
      </c>
      <c r="B981" t="s">
        <v>482</v>
      </c>
    </row>
    <row r="982" spans="1:2" ht="15">
      <c r="A982">
        <v>730703</v>
      </c>
      <c r="B982" t="s">
        <v>483</v>
      </c>
    </row>
    <row r="983" spans="1:2" ht="15">
      <c r="A983">
        <v>730704</v>
      </c>
      <c r="B983" t="s">
        <v>484</v>
      </c>
    </row>
    <row r="984" spans="1:2" ht="15">
      <c r="A984">
        <v>730800</v>
      </c>
      <c r="B984" t="s">
        <v>843</v>
      </c>
    </row>
    <row r="985" spans="1:2" ht="15">
      <c r="A985">
        <v>730801</v>
      </c>
      <c r="B985" t="s">
        <v>486</v>
      </c>
    </row>
    <row r="986" spans="1:2" ht="15">
      <c r="A986">
        <v>730802</v>
      </c>
      <c r="B986" t="s">
        <v>844</v>
      </c>
    </row>
    <row r="987" spans="1:2" ht="15">
      <c r="A987">
        <v>730803</v>
      </c>
      <c r="B987" t="s">
        <v>488</v>
      </c>
    </row>
    <row r="988" spans="1:2" ht="15">
      <c r="A988">
        <v>730804</v>
      </c>
      <c r="B988" t="s">
        <v>45</v>
      </c>
    </row>
    <row r="989" spans="1:2" ht="15">
      <c r="A989">
        <v>730805</v>
      </c>
      <c r="B989" t="s">
        <v>41</v>
      </c>
    </row>
    <row r="990" spans="1:2" ht="15">
      <c r="A990">
        <v>730806</v>
      </c>
      <c r="B990" t="s">
        <v>489</v>
      </c>
    </row>
    <row r="991" spans="1:2" ht="15">
      <c r="A991">
        <v>730807</v>
      </c>
      <c r="B991" t="s">
        <v>845</v>
      </c>
    </row>
    <row r="992" spans="1:2" ht="15">
      <c r="A992">
        <v>730808</v>
      </c>
      <c r="B992" t="s">
        <v>491</v>
      </c>
    </row>
    <row r="993" spans="1:2" ht="15">
      <c r="A993">
        <v>730809</v>
      </c>
      <c r="B993" t="s">
        <v>492</v>
      </c>
    </row>
    <row r="994" spans="1:2" ht="15">
      <c r="A994">
        <v>730810</v>
      </c>
      <c r="B994" t="s">
        <v>846</v>
      </c>
    </row>
    <row r="995" spans="1:2" ht="15">
      <c r="A995">
        <v>730811</v>
      </c>
      <c r="B995" t="s">
        <v>847</v>
      </c>
    </row>
    <row r="996" spans="1:2" ht="15">
      <c r="A996">
        <v>730812</v>
      </c>
      <c r="B996" t="s">
        <v>495</v>
      </c>
    </row>
    <row r="997" spans="1:2" ht="15">
      <c r="A997">
        <v>730813</v>
      </c>
      <c r="B997" t="s">
        <v>496</v>
      </c>
    </row>
    <row r="998" spans="1:2" ht="15">
      <c r="A998">
        <v>730814</v>
      </c>
      <c r="B998" t="s">
        <v>848</v>
      </c>
    </row>
    <row r="999" spans="1:2" ht="15">
      <c r="A999">
        <v>730817</v>
      </c>
      <c r="B999" t="s">
        <v>500</v>
      </c>
    </row>
    <row r="1000" spans="1:2" ht="15">
      <c r="A1000">
        <v>730818</v>
      </c>
      <c r="B1000" t="s">
        <v>501</v>
      </c>
    </row>
    <row r="1001" spans="1:2" ht="15">
      <c r="A1001">
        <v>730819</v>
      </c>
      <c r="B1001" t="s">
        <v>502</v>
      </c>
    </row>
    <row r="1002" spans="1:2" ht="15">
      <c r="A1002">
        <v>730820</v>
      </c>
      <c r="B1002" t="s">
        <v>849</v>
      </c>
    </row>
    <row r="1003" spans="1:2" ht="15">
      <c r="A1003">
        <v>730821</v>
      </c>
      <c r="B1003" t="s">
        <v>504</v>
      </c>
    </row>
    <row r="1004" spans="1:2" ht="15">
      <c r="A1004">
        <v>730823</v>
      </c>
      <c r="B1004" t="s">
        <v>850</v>
      </c>
    </row>
    <row r="1005" spans="1:2" ht="15">
      <c r="A1005">
        <v>730824</v>
      </c>
      <c r="B1005" t="s">
        <v>851</v>
      </c>
    </row>
    <row r="1006" spans="1:2" ht="15">
      <c r="A1006">
        <v>730825</v>
      </c>
      <c r="B1006" t="s">
        <v>852</v>
      </c>
    </row>
    <row r="1007" spans="1:2" ht="15">
      <c r="A1007">
        <v>730826</v>
      </c>
      <c r="B1007" t="s">
        <v>509</v>
      </c>
    </row>
    <row r="1008" spans="1:2" ht="15">
      <c r="A1008">
        <v>730827</v>
      </c>
      <c r="B1008" t="s">
        <v>510</v>
      </c>
    </row>
    <row r="1009" spans="1:2" ht="15">
      <c r="A1009">
        <v>730828</v>
      </c>
      <c r="B1009" t="s">
        <v>511</v>
      </c>
    </row>
    <row r="1010" spans="1:2" ht="15">
      <c r="A1010">
        <v>730829</v>
      </c>
      <c r="B1010" t="s">
        <v>853</v>
      </c>
    </row>
    <row r="1011" spans="1:2" ht="15">
      <c r="A1011">
        <v>730830</v>
      </c>
      <c r="B1011" t="s">
        <v>513</v>
      </c>
    </row>
    <row r="1012" spans="1:2" ht="15">
      <c r="A1012">
        <v>730832</v>
      </c>
      <c r="B1012" t="s">
        <v>772</v>
      </c>
    </row>
    <row r="1013" spans="1:2" ht="15">
      <c r="A1013">
        <v>730833</v>
      </c>
      <c r="B1013" t="s">
        <v>516</v>
      </c>
    </row>
    <row r="1014" spans="1:2" ht="15">
      <c r="A1014">
        <v>730834</v>
      </c>
      <c r="B1014" t="s">
        <v>854</v>
      </c>
    </row>
    <row r="1015" spans="1:2" ht="15">
      <c r="A1015">
        <v>730836</v>
      </c>
      <c r="B1015" t="s">
        <v>855</v>
      </c>
    </row>
    <row r="1016" spans="1:2" ht="15">
      <c r="A1016">
        <v>730899</v>
      </c>
      <c r="B1016" t="s">
        <v>856</v>
      </c>
    </row>
    <row r="1017" spans="1:2" ht="15">
      <c r="A1017">
        <v>730900</v>
      </c>
      <c r="B1017" t="s">
        <v>521</v>
      </c>
    </row>
    <row r="1018" spans="1:2" ht="15">
      <c r="A1018">
        <v>730901</v>
      </c>
      <c r="B1018" t="s">
        <v>522</v>
      </c>
    </row>
    <row r="1019" spans="1:2" ht="15">
      <c r="A1019">
        <v>731400</v>
      </c>
      <c r="B1019" t="s">
        <v>526</v>
      </c>
    </row>
    <row r="1020" spans="1:2" ht="15">
      <c r="A1020">
        <v>731403</v>
      </c>
      <c r="B1020" t="s">
        <v>527</v>
      </c>
    </row>
    <row r="1021" spans="1:2" ht="15">
      <c r="A1021">
        <v>731404</v>
      </c>
      <c r="B1021" t="s">
        <v>528</v>
      </c>
    </row>
    <row r="1022" spans="1:2" ht="15">
      <c r="A1022">
        <v>731406</v>
      </c>
      <c r="B1022" t="s">
        <v>529</v>
      </c>
    </row>
    <row r="1023" spans="1:2" ht="15">
      <c r="A1023">
        <v>731407</v>
      </c>
      <c r="B1023" t="s">
        <v>857</v>
      </c>
    </row>
    <row r="1024" spans="1:2" ht="15">
      <c r="A1024">
        <v>731408</v>
      </c>
      <c r="B1024" t="s">
        <v>858</v>
      </c>
    </row>
    <row r="1025" spans="1:2" ht="15">
      <c r="A1025">
        <v>731409</v>
      </c>
      <c r="B1025" t="s">
        <v>452</v>
      </c>
    </row>
    <row r="1026" spans="1:2" ht="15">
      <c r="A1026">
        <v>731411</v>
      </c>
      <c r="B1026" t="s">
        <v>118</v>
      </c>
    </row>
    <row r="1027" spans="1:2" ht="15">
      <c r="A1027">
        <v>731500</v>
      </c>
      <c r="B1027" t="s">
        <v>532</v>
      </c>
    </row>
    <row r="1028" spans="1:2" ht="15">
      <c r="A1028">
        <v>731512</v>
      </c>
      <c r="B1028" t="s">
        <v>466</v>
      </c>
    </row>
    <row r="1029" spans="1:2" ht="15">
      <c r="A1029">
        <v>731514</v>
      </c>
      <c r="B1029" t="s">
        <v>533</v>
      </c>
    </row>
    <row r="1030" spans="1:2" ht="15">
      <c r="A1030">
        <v>731515</v>
      </c>
      <c r="B1030" t="s">
        <v>534</v>
      </c>
    </row>
    <row r="1031" spans="1:2" ht="15">
      <c r="A1031">
        <v>731600</v>
      </c>
      <c r="B1031" t="s">
        <v>859</v>
      </c>
    </row>
    <row r="1032" spans="1:2" ht="15">
      <c r="A1032">
        <v>731601</v>
      </c>
      <c r="B1032" t="s">
        <v>860</v>
      </c>
    </row>
    <row r="1033" spans="1:2" ht="15">
      <c r="A1033">
        <v>731602</v>
      </c>
      <c r="B1033" t="s">
        <v>861</v>
      </c>
    </row>
    <row r="1034" spans="1:2" ht="15">
      <c r="A1034">
        <v>739900</v>
      </c>
      <c r="B1034" t="s">
        <v>324</v>
      </c>
    </row>
    <row r="1035" spans="1:2" ht="15">
      <c r="A1035">
        <v>739901</v>
      </c>
      <c r="B1035" t="s">
        <v>862</v>
      </c>
    </row>
    <row r="1036" spans="1:2" ht="15">
      <c r="A1036">
        <v>750000</v>
      </c>
      <c r="B1036" t="s">
        <v>863</v>
      </c>
    </row>
    <row r="1037" spans="1:2" ht="15">
      <c r="A1037">
        <v>750100</v>
      </c>
      <c r="B1037" t="s">
        <v>864</v>
      </c>
    </row>
    <row r="1038" spans="1:2" ht="15">
      <c r="A1038">
        <v>750101</v>
      </c>
      <c r="B1038" t="s">
        <v>865</v>
      </c>
    </row>
    <row r="1039" spans="1:2" ht="15">
      <c r="A1039">
        <v>750102</v>
      </c>
      <c r="B1039" t="s">
        <v>866</v>
      </c>
    </row>
    <row r="1040" spans="1:2" ht="15">
      <c r="A1040">
        <v>750103</v>
      </c>
      <c r="B1040" t="s">
        <v>867</v>
      </c>
    </row>
    <row r="1041" spans="1:2" ht="15">
      <c r="A1041">
        <v>750104</v>
      </c>
      <c r="B1041" t="s">
        <v>868</v>
      </c>
    </row>
    <row r="1042" spans="1:2" ht="15">
      <c r="A1042">
        <v>750105</v>
      </c>
      <c r="B1042" t="s">
        <v>869</v>
      </c>
    </row>
    <row r="1043" spans="1:2" ht="15">
      <c r="A1043">
        <v>750106</v>
      </c>
      <c r="B1043" t="s">
        <v>870</v>
      </c>
    </row>
    <row r="1044" spans="1:2" ht="15">
      <c r="A1044">
        <v>750107</v>
      </c>
      <c r="B1044" t="s">
        <v>871</v>
      </c>
    </row>
    <row r="1045" spans="1:2" ht="15">
      <c r="A1045">
        <v>750108</v>
      </c>
      <c r="B1045" t="s">
        <v>872</v>
      </c>
    </row>
    <row r="1046" spans="1:2" ht="15">
      <c r="A1046">
        <v>750109</v>
      </c>
      <c r="B1046" t="s">
        <v>873</v>
      </c>
    </row>
    <row r="1047" spans="1:2" ht="15">
      <c r="A1047">
        <v>750110</v>
      </c>
      <c r="B1047" t="s">
        <v>874</v>
      </c>
    </row>
    <row r="1048" spans="1:2" ht="15">
      <c r="A1048">
        <v>750111</v>
      </c>
      <c r="B1048" t="s">
        <v>875</v>
      </c>
    </row>
    <row r="1049" spans="1:2" ht="15">
      <c r="A1049">
        <v>750112</v>
      </c>
      <c r="B1049" t="s">
        <v>876</v>
      </c>
    </row>
    <row r="1050" spans="1:2" ht="15">
      <c r="A1050">
        <v>750113</v>
      </c>
      <c r="B1050" t="s">
        <v>877</v>
      </c>
    </row>
    <row r="1051" spans="1:2" ht="15">
      <c r="A1051">
        <v>750114</v>
      </c>
      <c r="B1051" t="s">
        <v>878</v>
      </c>
    </row>
    <row r="1052" spans="1:2" ht="15">
      <c r="A1052">
        <v>750199</v>
      </c>
      <c r="B1052" t="s">
        <v>879</v>
      </c>
    </row>
    <row r="1053" spans="1:2" ht="15">
      <c r="A1053">
        <v>750200</v>
      </c>
      <c r="B1053" t="s">
        <v>880</v>
      </c>
    </row>
    <row r="1054" spans="1:2" ht="15">
      <c r="A1054">
        <v>750201</v>
      </c>
      <c r="B1054" t="s">
        <v>881</v>
      </c>
    </row>
    <row r="1055" spans="1:2" ht="15">
      <c r="A1055">
        <v>750202</v>
      </c>
      <c r="B1055" t="s">
        <v>882</v>
      </c>
    </row>
    <row r="1056" spans="1:2" ht="15">
      <c r="A1056">
        <v>750203</v>
      </c>
      <c r="B1056" t="s">
        <v>883</v>
      </c>
    </row>
    <row r="1057" spans="1:2" ht="15">
      <c r="A1057">
        <v>750299</v>
      </c>
      <c r="B1057" t="s">
        <v>884</v>
      </c>
    </row>
    <row r="1058" spans="1:2" ht="15">
      <c r="A1058">
        <v>750300</v>
      </c>
      <c r="B1058" t="s">
        <v>885</v>
      </c>
    </row>
    <row r="1059" spans="1:2" ht="15">
      <c r="A1059">
        <v>750301</v>
      </c>
      <c r="B1059" t="s">
        <v>886</v>
      </c>
    </row>
    <row r="1060" spans="1:2" ht="15">
      <c r="A1060">
        <v>750302</v>
      </c>
      <c r="B1060" t="s">
        <v>887</v>
      </c>
    </row>
    <row r="1061" spans="1:2" ht="15">
      <c r="A1061">
        <v>750303</v>
      </c>
      <c r="B1061" t="s">
        <v>888</v>
      </c>
    </row>
    <row r="1062" spans="1:2" ht="15">
      <c r="A1062">
        <v>750304</v>
      </c>
      <c r="B1062" t="s">
        <v>889</v>
      </c>
    </row>
    <row r="1063" spans="1:2" ht="15">
      <c r="A1063">
        <v>750305</v>
      </c>
      <c r="B1063" t="s">
        <v>890</v>
      </c>
    </row>
    <row r="1064" spans="1:2" ht="15">
      <c r="A1064">
        <v>750306</v>
      </c>
      <c r="B1064" t="s">
        <v>891</v>
      </c>
    </row>
    <row r="1065" spans="1:2" ht="15">
      <c r="A1065">
        <v>750399</v>
      </c>
      <c r="B1065" t="s">
        <v>892</v>
      </c>
    </row>
    <row r="1066" spans="1:2" ht="15">
      <c r="A1066">
        <v>750400</v>
      </c>
      <c r="B1066" t="s">
        <v>893</v>
      </c>
    </row>
    <row r="1067" spans="1:2" ht="15">
      <c r="A1067">
        <v>750401</v>
      </c>
      <c r="B1067" t="s">
        <v>894</v>
      </c>
    </row>
    <row r="1068" spans="1:2" ht="15">
      <c r="A1068">
        <v>750402</v>
      </c>
      <c r="B1068" t="s">
        <v>895</v>
      </c>
    </row>
    <row r="1069" spans="1:2" ht="15">
      <c r="A1069">
        <v>750499</v>
      </c>
      <c r="B1069" t="s">
        <v>896</v>
      </c>
    </row>
    <row r="1070" spans="1:2" ht="15">
      <c r="A1070">
        <v>750500</v>
      </c>
      <c r="B1070" t="s">
        <v>897</v>
      </c>
    </row>
    <row r="1071" spans="1:2" ht="15">
      <c r="A1071">
        <v>750501</v>
      </c>
      <c r="B1071" t="s">
        <v>898</v>
      </c>
    </row>
    <row r="1072" spans="1:2" ht="15">
      <c r="A1072">
        <v>750502</v>
      </c>
      <c r="B1072" t="s">
        <v>899</v>
      </c>
    </row>
    <row r="1073" spans="1:2" ht="15">
      <c r="A1073">
        <v>750503</v>
      </c>
      <c r="B1073" t="s">
        <v>900</v>
      </c>
    </row>
    <row r="1074" spans="1:2" ht="15">
      <c r="A1074">
        <v>750504</v>
      </c>
      <c r="B1074" t="s">
        <v>901</v>
      </c>
    </row>
    <row r="1075" spans="1:2" ht="15">
      <c r="A1075">
        <v>750505</v>
      </c>
      <c r="B1075" t="s">
        <v>874</v>
      </c>
    </row>
    <row r="1076" spans="1:2" ht="15">
      <c r="A1076">
        <v>750599</v>
      </c>
      <c r="B1076" t="s">
        <v>902</v>
      </c>
    </row>
    <row r="1077" spans="1:2" ht="15">
      <c r="A1077">
        <v>759900</v>
      </c>
      <c r="B1077" t="s">
        <v>324</v>
      </c>
    </row>
    <row r="1078" spans="1:2" ht="15">
      <c r="A1078">
        <v>759901</v>
      </c>
      <c r="B1078" t="s">
        <v>903</v>
      </c>
    </row>
    <row r="1079" spans="1:2" ht="15">
      <c r="A1079">
        <v>770000</v>
      </c>
      <c r="B1079" t="s">
        <v>904</v>
      </c>
    </row>
    <row r="1080" spans="1:2" ht="15">
      <c r="A1080">
        <v>770100</v>
      </c>
      <c r="B1080" t="s">
        <v>799</v>
      </c>
    </row>
    <row r="1081" spans="1:2" ht="15">
      <c r="A1081">
        <v>770101</v>
      </c>
      <c r="B1081" t="s">
        <v>563</v>
      </c>
    </row>
    <row r="1082" spans="1:2" ht="15">
      <c r="A1082">
        <v>770102</v>
      </c>
      <c r="B1082" t="s">
        <v>905</v>
      </c>
    </row>
    <row r="1083" spans="1:2" ht="15">
      <c r="A1083">
        <v>770103</v>
      </c>
      <c r="B1083" t="s">
        <v>906</v>
      </c>
    </row>
    <row r="1084" spans="1:2" ht="15">
      <c r="A1084">
        <v>770104</v>
      </c>
      <c r="B1084" t="s">
        <v>566</v>
      </c>
    </row>
    <row r="1085" spans="1:2" ht="15">
      <c r="A1085">
        <v>770199</v>
      </c>
      <c r="B1085" t="s">
        <v>907</v>
      </c>
    </row>
    <row r="1086" spans="1:2" ht="15">
      <c r="A1086">
        <v>770200</v>
      </c>
      <c r="B1086" t="s">
        <v>908</v>
      </c>
    </row>
    <row r="1087" spans="1:2" ht="15">
      <c r="A1087">
        <v>770201</v>
      </c>
      <c r="B1087" t="s">
        <v>68</v>
      </c>
    </row>
    <row r="1088" spans="1:2" ht="15">
      <c r="A1088">
        <v>770203</v>
      </c>
      <c r="B1088" t="s">
        <v>570</v>
      </c>
    </row>
    <row r="1089" spans="1:2" ht="15">
      <c r="A1089">
        <v>770204</v>
      </c>
      <c r="B1089" t="s">
        <v>571</v>
      </c>
    </row>
    <row r="1090" spans="1:2" ht="15">
      <c r="A1090">
        <v>770205</v>
      </c>
      <c r="B1090" t="s">
        <v>572</v>
      </c>
    </row>
    <row r="1091" spans="1:2" ht="15">
      <c r="A1091">
        <v>770206</v>
      </c>
      <c r="B1091" t="s">
        <v>909</v>
      </c>
    </row>
    <row r="1092" spans="1:2" ht="15">
      <c r="A1092">
        <v>770213</v>
      </c>
      <c r="B1092" t="s">
        <v>576</v>
      </c>
    </row>
    <row r="1093" spans="1:2" ht="15">
      <c r="A1093">
        <v>770216</v>
      </c>
      <c r="B1093" t="s">
        <v>579</v>
      </c>
    </row>
    <row r="1094" spans="1:2" ht="15">
      <c r="A1094">
        <v>770217</v>
      </c>
      <c r="B1094" t="s">
        <v>805</v>
      </c>
    </row>
    <row r="1095" spans="1:2" ht="15">
      <c r="A1095">
        <v>770218</v>
      </c>
      <c r="B1095" t="s">
        <v>910</v>
      </c>
    </row>
    <row r="1096" spans="1:2" ht="15">
      <c r="A1096">
        <v>770299</v>
      </c>
      <c r="B1096" t="s">
        <v>583</v>
      </c>
    </row>
    <row r="1097" spans="1:2" ht="15">
      <c r="A1097">
        <v>770300</v>
      </c>
      <c r="B1097" t="s">
        <v>301</v>
      </c>
    </row>
    <row r="1098" spans="1:2" ht="15">
      <c r="A1098">
        <v>770301</v>
      </c>
      <c r="B1098" t="s">
        <v>301</v>
      </c>
    </row>
    <row r="1099" spans="1:2" ht="15">
      <c r="A1099">
        <v>779900</v>
      </c>
      <c r="B1099" t="s">
        <v>324</v>
      </c>
    </row>
    <row r="1100" spans="1:2" ht="15">
      <c r="A1100">
        <v>779901</v>
      </c>
      <c r="B1100" t="s">
        <v>911</v>
      </c>
    </row>
    <row r="1101" spans="1:2" ht="15">
      <c r="A1101">
        <v>780000</v>
      </c>
      <c r="B1101" t="s">
        <v>912</v>
      </c>
    </row>
    <row r="1102" spans="1:2" ht="15">
      <c r="A1102">
        <v>780100</v>
      </c>
      <c r="B1102" t="s">
        <v>913</v>
      </c>
    </row>
    <row r="1103" spans="1:2" ht="15">
      <c r="A1103">
        <v>780101</v>
      </c>
      <c r="B1103" t="s">
        <v>587</v>
      </c>
    </row>
    <row r="1104" spans="1:2" ht="15">
      <c r="A1104">
        <v>780102</v>
      </c>
      <c r="B1104" t="s">
        <v>914</v>
      </c>
    </row>
    <row r="1105" spans="1:2" ht="15">
      <c r="A1105">
        <v>780103</v>
      </c>
      <c r="B1105" t="s">
        <v>589</v>
      </c>
    </row>
    <row r="1106" spans="1:2" ht="15">
      <c r="A1106">
        <v>780104</v>
      </c>
      <c r="B1106" t="s">
        <v>677</v>
      </c>
    </row>
    <row r="1107" spans="1:2" ht="15">
      <c r="A1107">
        <v>780105</v>
      </c>
      <c r="B1107" t="s">
        <v>591</v>
      </c>
    </row>
    <row r="1108" spans="1:2" ht="15">
      <c r="A1108">
        <v>780106</v>
      </c>
      <c r="B1108" t="s">
        <v>592</v>
      </c>
    </row>
    <row r="1109" spans="1:2" ht="15">
      <c r="A1109">
        <v>780108</v>
      </c>
      <c r="B1109" t="s">
        <v>593</v>
      </c>
    </row>
    <row r="1110" spans="1:2" ht="15">
      <c r="A1110">
        <v>780200</v>
      </c>
      <c r="B1110" t="s">
        <v>915</v>
      </c>
    </row>
    <row r="1111" spans="1:2" ht="15">
      <c r="A1111">
        <v>780203</v>
      </c>
      <c r="B1111" t="s">
        <v>916</v>
      </c>
    </row>
    <row r="1112" spans="1:2" ht="15">
      <c r="A1112">
        <v>780204</v>
      </c>
      <c r="B1112" t="s">
        <v>917</v>
      </c>
    </row>
    <row r="1113" spans="1:2" ht="15">
      <c r="A1113">
        <v>780206</v>
      </c>
      <c r="B1113" t="s">
        <v>918</v>
      </c>
    </row>
    <row r="1114" spans="1:2" ht="15">
      <c r="A1114">
        <v>780208</v>
      </c>
      <c r="B1114" t="s">
        <v>919</v>
      </c>
    </row>
    <row r="1115" spans="1:2" ht="15">
      <c r="A1115">
        <v>780210</v>
      </c>
      <c r="B1115" t="s">
        <v>920</v>
      </c>
    </row>
    <row r="1116" spans="1:2" ht="15">
      <c r="A1116">
        <v>780300</v>
      </c>
      <c r="B1116" t="s">
        <v>921</v>
      </c>
    </row>
    <row r="1117" spans="1:2" ht="15">
      <c r="A1117">
        <v>780301</v>
      </c>
      <c r="B1117" t="s">
        <v>922</v>
      </c>
    </row>
    <row r="1118" spans="1:2" ht="15">
      <c r="A1118">
        <v>780302</v>
      </c>
      <c r="B1118" t="s">
        <v>923</v>
      </c>
    </row>
    <row r="1119" spans="1:2" ht="15">
      <c r="A1119">
        <v>780304</v>
      </c>
      <c r="B1119" t="s">
        <v>924</v>
      </c>
    </row>
    <row r="1120" spans="1:2" ht="15">
      <c r="A1120">
        <v>780400</v>
      </c>
      <c r="B1120" t="s">
        <v>925</v>
      </c>
    </row>
    <row r="1121" spans="1:2" ht="15">
      <c r="A1121">
        <v>780499</v>
      </c>
      <c r="B1121" t="s">
        <v>619</v>
      </c>
    </row>
    <row r="1122" spans="1:2" ht="15">
      <c r="A1122">
        <v>780500</v>
      </c>
      <c r="B1122" t="s">
        <v>926</v>
      </c>
    </row>
    <row r="1123" spans="1:2" ht="15">
      <c r="A1123">
        <v>780509</v>
      </c>
      <c r="B1123" t="s">
        <v>927</v>
      </c>
    </row>
    <row r="1124" spans="1:2" ht="15">
      <c r="A1124">
        <v>780515</v>
      </c>
      <c r="B1124" t="s">
        <v>634</v>
      </c>
    </row>
    <row r="1125" spans="1:2" ht="15">
      <c r="A1125">
        <v>780516</v>
      </c>
      <c r="B1125" t="s">
        <v>928</v>
      </c>
    </row>
    <row r="1126" spans="1:2" ht="15">
      <c r="A1126">
        <v>780600</v>
      </c>
      <c r="B1126" t="s">
        <v>929</v>
      </c>
    </row>
    <row r="1127" spans="1:2" ht="15">
      <c r="A1127">
        <v>780603</v>
      </c>
      <c r="B1127" t="s">
        <v>930</v>
      </c>
    </row>
    <row r="1128" spans="1:2" ht="15">
      <c r="A1128">
        <v>780604</v>
      </c>
      <c r="B1128" t="s">
        <v>638</v>
      </c>
    </row>
    <row r="1129" spans="1:2" ht="15">
      <c r="A1129">
        <v>780605</v>
      </c>
      <c r="B1129" t="s">
        <v>639</v>
      </c>
    </row>
    <row r="1130" spans="1:2" ht="15">
      <c r="A1130">
        <v>780606</v>
      </c>
      <c r="B1130" t="s">
        <v>640</v>
      </c>
    </row>
    <row r="1131" spans="1:2" ht="15">
      <c r="A1131">
        <v>780628</v>
      </c>
      <c r="B1131" t="s">
        <v>646</v>
      </c>
    </row>
    <row r="1132" spans="1:2" ht="15">
      <c r="A1132">
        <v>780629</v>
      </c>
      <c r="B1132" t="s">
        <v>931</v>
      </c>
    </row>
    <row r="1133" spans="1:2" ht="15">
      <c r="A1133">
        <v>780630</v>
      </c>
      <c r="B1133" t="s">
        <v>647</v>
      </c>
    </row>
    <row r="1134" spans="1:2" ht="15">
      <c r="A1134">
        <v>780631</v>
      </c>
      <c r="B1134" t="s">
        <v>648</v>
      </c>
    </row>
    <row r="1135" spans="1:2" ht="15">
      <c r="A1135">
        <v>780632</v>
      </c>
      <c r="B1135" t="s">
        <v>649</v>
      </c>
    </row>
    <row r="1136" spans="1:2" ht="15">
      <c r="A1136">
        <v>780633</v>
      </c>
      <c r="B1136" t="s">
        <v>650</v>
      </c>
    </row>
    <row r="1137" spans="1:2" ht="15">
      <c r="A1137">
        <v>780634</v>
      </c>
      <c r="B1137" t="s">
        <v>651</v>
      </c>
    </row>
    <row r="1138" spans="1:2" ht="15">
      <c r="A1138">
        <v>780642</v>
      </c>
      <c r="B1138" t="s">
        <v>932</v>
      </c>
    </row>
    <row r="1139" spans="1:2" ht="15">
      <c r="A1139">
        <v>780643</v>
      </c>
      <c r="B1139" t="s">
        <v>933</v>
      </c>
    </row>
    <row r="1140" spans="1:2" ht="15">
      <c r="A1140">
        <v>780700</v>
      </c>
      <c r="B1140" t="s">
        <v>934</v>
      </c>
    </row>
    <row r="1141" spans="1:2" ht="15">
      <c r="A1141">
        <v>780701</v>
      </c>
      <c r="B1141" t="s">
        <v>935</v>
      </c>
    </row>
    <row r="1142" spans="1:2" ht="15">
      <c r="A1142">
        <v>780702</v>
      </c>
      <c r="B1142" t="s">
        <v>936</v>
      </c>
    </row>
    <row r="1143" spans="1:2" ht="15">
      <c r="A1143">
        <v>780703</v>
      </c>
      <c r="B1143" t="s">
        <v>937</v>
      </c>
    </row>
    <row r="1144" spans="1:2" ht="15">
      <c r="A1144">
        <v>780704</v>
      </c>
      <c r="B1144" t="s">
        <v>938</v>
      </c>
    </row>
    <row r="1145" spans="1:2" ht="15">
      <c r="A1145">
        <v>780705</v>
      </c>
      <c r="B1145" t="s">
        <v>939</v>
      </c>
    </row>
    <row r="1146" spans="1:2" ht="15">
      <c r="A1146">
        <v>780706</v>
      </c>
      <c r="B1146" t="s">
        <v>940</v>
      </c>
    </row>
    <row r="1147" spans="1:2" ht="15">
      <c r="A1147">
        <v>780707</v>
      </c>
      <c r="B1147" t="s">
        <v>941</v>
      </c>
    </row>
    <row r="1148" spans="1:2" ht="15">
      <c r="A1148">
        <v>780708</v>
      </c>
      <c r="B1148" t="s">
        <v>942</v>
      </c>
    </row>
    <row r="1149" spans="1:2" ht="15">
      <c r="A1149">
        <v>780709</v>
      </c>
      <c r="B1149" t="s">
        <v>943</v>
      </c>
    </row>
    <row r="1150" spans="1:2" ht="15">
      <c r="A1150">
        <v>780710</v>
      </c>
      <c r="B1150" t="s">
        <v>944</v>
      </c>
    </row>
    <row r="1151" spans="1:2" ht="15">
      <c r="A1151">
        <v>780711</v>
      </c>
      <c r="B1151" t="s">
        <v>945</v>
      </c>
    </row>
    <row r="1152" spans="1:2" ht="15">
      <c r="A1152">
        <v>780712</v>
      </c>
      <c r="B1152" t="s">
        <v>946</v>
      </c>
    </row>
    <row r="1153" spans="1:2" ht="15">
      <c r="A1153">
        <v>780713</v>
      </c>
      <c r="B1153" t="s">
        <v>947</v>
      </c>
    </row>
    <row r="1154" spans="1:2" ht="15">
      <c r="A1154">
        <v>780714</v>
      </c>
      <c r="B1154" t="s">
        <v>948</v>
      </c>
    </row>
    <row r="1155" spans="1:2" ht="15">
      <c r="A1155">
        <v>780715</v>
      </c>
      <c r="B1155" t="s">
        <v>949</v>
      </c>
    </row>
    <row r="1156" spans="1:2" ht="15">
      <c r="A1156">
        <v>780716</v>
      </c>
      <c r="B1156" t="s">
        <v>950</v>
      </c>
    </row>
    <row r="1157" spans="1:2" ht="15">
      <c r="A1157">
        <v>780717</v>
      </c>
      <c r="B1157" t="s">
        <v>951</v>
      </c>
    </row>
    <row r="1158" spans="1:2" ht="15">
      <c r="A1158">
        <v>780718</v>
      </c>
      <c r="B1158" t="s">
        <v>952</v>
      </c>
    </row>
    <row r="1159" spans="1:2" ht="15">
      <c r="A1159">
        <v>780719</v>
      </c>
      <c r="B1159" t="s">
        <v>953</v>
      </c>
    </row>
    <row r="1160" spans="1:2" ht="15">
      <c r="A1160">
        <v>780720</v>
      </c>
      <c r="B1160" t="s">
        <v>954</v>
      </c>
    </row>
    <row r="1161" spans="1:2" ht="15">
      <c r="A1161">
        <v>780721</v>
      </c>
      <c r="B1161" t="s">
        <v>955</v>
      </c>
    </row>
    <row r="1162" spans="1:2" ht="15">
      <c r="A1162">
        <v>780722</v>
      </c>
      <c r="B1162" t="s">
        <v>956</v>
      </c>
    </row>
    <row r="1163" spans="1:2" ht="15">
      <c r="A1163">
        <v>780723</v>
      </c>
      <c r="B1163" t="s">
        <v>957</v>
      </c>
    </row>
    <row r="1164" spans="1:2" ht="15">
      <c r="A1164">
        <v>780724</v>
      </c>
      <c r="B1164" t="s">
        <v>958</v>
      </c>
    </row>
    <row r="1165" spans="1:2" ht="15">
      <c r="A1165">
        <v>780725</v>
      </c>
      <c r="B1165" t="s">
        <v>959</v>
      </c>
    </row>
    <row r="1166" spans="1:2" ht="15">
      <c r="A1166">
        <v>780726</v>
      </c>
      <c r="B1166" t="s">
        <v>960</v>
      </c>
    </row>
    <row r="1167" spans="1:2" ht="15">
      <c r="A1167">
        <v>780727</v>
      </c>
      <c r="B1167" t="s">
        <v>961</v>
      </c>
    </row>
    <row r="1168" spans="1:2" ht="15">
      <c r="A1168">
        <v>780728</v>
      </c>
      <c r="B1168" t="s">
        <v>962</v>
      </c>
    </row>
    <row r="1169" spans="1:2" ht="15">
      <c r="A1169">
        <v>780729</v>
      </c>
      <c r="B1169" t="s">
        <v>963</v>
      </c>
    </row>
    <row r="1170" spans="1:2" ht="15">
      <c r="A1170">
        <v>780730</v>
      </c>
      <c r="B1170" t="s">
        <v>964</v>
      </c>
    </row>
    <row r="1171" spans="1:2" ht="15">
      <c r="A1171">
        <v>780731</v>
      </c>
      <c r="B1171" t="s">
        <v>965</v>
      </c>
    </row>
    <row r="1172" spans="1:2" ht="15">
      <c r="A1172">
        <v>780732</v>
      </c>
      <c r="B1172" t="s">
        <v>966</v>
      </c>
    </row>
    <row r="1173" spans="1:2" ht="15">
      <c r="A1173">
        <v>780735</v>
      </c>
      <c r="B1173" t="s">
        <v>967</v>
      </c>
    </row>
    <row r="1174" spans="1:2" ht="15">
      <c r="A1174">
        <v>780800</v>
      </c>
      <c r="B1174" t="s">
        <v>968</v>
      </c>
    </row>
    <row r="1175" spans="1:2" ht="15">
      <c r="A1175">
        <v>780801</v>
      </c>
      <c r="B1175" t="s">
        <v>675</v>
      </c>
    </row>
    <row r="1176" spans="1:2" ht="15">
      <c r="A1176">
        <v>780802</v>
      </c>
      <c r="B1176" t="s">
        <v>676</v>
      </c>
    </row>
    <row r="1177" spans="1:2" ht="15">
      <c r="A1177">
        <v>780803</v>
      </c>
      <c r="B1177" t="s">
        <v>589</v>
      </c>
    </row>
    <row r="1178" spans="1:2" ht="15">
      <c r="A1178">
        <v>780804</v>
      </c>
      <c r="B1178" t="s">
        <v>969</v>
      </c>
    </row>
    <row r="1179" spans="1:2" ht="15">
      <c r="A1179">
        <v>780805</v>
      </c>
      <c r="B1179" t="s">
        <v>591</v>
      </c>
    </row>
    <row r="1180" spans="1:2" ht="15">
      <c r="A1180">
        <v>780806</v>
      </c>
      <c r="B1180" t="s">
        <v>592</v>
      </c>
    </row>
    <row r="1181" spans="1:2" ht="15">
      <c r="A1181">
        <v>780807</v>
      </c>
      <c r="B1181" t="s">
        <v>970</v>
      </c>
    </row>
    <row r="1182" spans="1:2" ht="15">
      <c r="A1182">
        <v>780808</v>
      </c>
      <c r="B1182" t="s">
        <v>678</v>
      </c>
    </row>
    <row r="1183" spans="1:2" ht="15">
      <c r="A1183">
        <v>780810</v>
      </c>
      <c r="B1183" t="s">
        <v>679</v>
      </c>
    </row>
    <row r="1184" spans="1:2" ht="15">
      <c r="A1184">
        <v>780811</v>
      </c>
      <c r="B1184" t="s">
        <v>680</v>
      </c>
    </row>
    <row r="1185" spans="1:2" ht="15">
      <c r="A1185">
        <v>780900</v>
      </c>
      <c r="B1185" t="s">
        <v>971</v>
      </c>
    </row>
    <row r="1186" spans="1:2" ht="15">
      <c r="A1186">
        <v>780901</v>
      </c>
      <c r="B1186" t="s">
        <v>675</v>
      </c>
    </row>
    <row r="1187" spans="1:2" ht="15">
      <c r="A1187">
        <v>780902</v>
      </c>
      <c r="B1187" t="s">
        <v>972</v>
      </c>
    </row>
    <row r="1188" spans="1:2" ht="15">
      <c r="A1188">
        <v>780903</v>
      </c>
      <c r="B1188" t="s">
        <v>589</v>
      </c>
    </row>
    <row r="1189" spans="1:2" ht="15">
      <c r="A1189">
        <v>780904</v>
      </c>
      <c r="B1189" t="s">
        <v>677</v>
      </c>
    </row>
    <row r="1190" spans="1:2" ht="15">
      <c r="A1190">
        <v>780905</v>
      </c>
      <c r="B1190" t="s">
        <v>591</v>
      </c>
    </row>
    <row r="1191" spans="1:2" ht="15">
      <c r="A1191">
        <v>780906</v>
      </c>
      <c r="B1191" t="s">
        <v>592</v>
      </c>
    </row>
    <row r="1192" spans="1:2" ht="15">
      <c r="A1192">
        <v>780907</v>
      </c>
      <c r="B1192" t="s">
        <v>970</v>
      </c>
    </row>
    <row r="1193" spans="1:2" ht="15">
      <c r="A1193">
        <v>780908</v>
      </c>
      <c r="B1193" t="s">
        <v>678</v>
      </c>
    </row>
    <row r="1194" spans="1:2" ht="15">
      <c r="A1194">
        <v>780910</v>
      </c>
      <c r="B1194" t="s">
        <v>973</v>
      </c>
    </row>
    <row r="1195" spans="1:2" ht="15">
      <c r="A1195">
        <v>780911</v>
      </c>
      <c r="B1195" t="s">
        <v>684</v>
      </c>
    </row>
    <row r="1196" spans="1:2" ht="15">
      <c r="A1196">
        <v>789900</v>
      </c>
      <c r="B1196" t="s">
        <v>324</v>
      </c>
    </row>
    <row r="1197" spans="1:2" ht="15">
      <c r="A1197">
        <v>789901</v>
      </c>
      <c r="B1197" t="s">
        <v>974</v>
      </c>
    </row>
    <row r="1198" spans="1:2" ht="15">
      <c r="A1198">
        <v>840000</v>
      </c>
      <c r="B1198" t="s">
        <v>975</v>
      </c>
    </row>
    <row r="1199" spans="1:2" ht="15">
      <c r="A1199">
        <v>840100</v>
      </c>
      <c r="B1199" t="s">
        <v>976</v>
      </c>
    </row>
    <row r="1200" spans="1:2" ht="15">
      <c r="A1200">
        <v>840103</v>
      </c>
      <c r="B1200" t="s">
        <v>977</v>
      </c>
    </row>
    <row r="1201" spans="1:2" ht="15">
      <c r="A1201">
        <v>840104</v>
      </c>
      <c r="B1201" t="s">
        <v>978</v>
      </c>
    </row>
    <row r="1202" spans="1:2" ht="15">
      <c r="A1202">
        <v>840105</v>
      </c>
      <c r="B1202" t="s">
        <v>979</v>
      </c>
    </row>
    <row r="1203" spans="1:2" ht="15">
      <c r="A1203">
        <v>840106</v>
      </c>
      <c r="B1203" t="s">
        <v>980</v>
      </c>
    </row>
    <row r="1204" spans="1:2" ht="15">
      <c r="A1204">
        <v>840107</v>
      </c>
      <c r="B1204" t="s">
        <v>857</v>
      </c>
    </row>
    <row r="1205" spans="1:2" ht="15">
      <c r="A1205">
        <v>840108</v>
      </c>
      <c r="B1205" t="s">
        <v>858</v>
      </c>
    </row>
    <row r="1206" spans="1:2" ht="15">
      <c r="A1206">
        <v>840109</v>
      </c>
      <c r="B1206" t="s">
        <v>452</v>
      </c>
    </row>
    <row r="1207" spans="1:2" ht="15">
      <c r="A1207">
        <v>840110</v>
      </c>
      <c r="B1207" t="s">
        <v>523</v>
      </c>
    </row>
    <row r="1208" spans="1:2" ht="15">
      <c r="A1208">
        <v>840111</v>
      </c>
      <c r="B1208" t="s">
        <v>118</v>
      </c>
    </row>
    <row r="1209" spans="1:2" ht="15">
      <c r="A1209">
        <v>840112</v>
      </c>
      <c r="B1209" t="s">
        <v>981</v>
      </c>
    </row>
    <row r="1210" spans="1:2" ht="15">
      <c r="A1210">
        <v>840113</v>
      </c>
      <c r="B1210" t="s">
        <v>982</v>
      </c>
    </row>
    <row r="1211" spans="1:2" ht="15">
      <c r="A1211">
        <v>840114</v>
      </c>
      <c r="B1211" t="s">
        <v>983</v>
      </c>
    </row>
    <row r="1212" spans="1:2" ht="15">
      <c r="A1212">
        <v>840115</v>
      </c>
      <c r="B1212" t="s">
        <v>984</v>
      </c>
    </row>
    <row r="1213" spans="1:2" ht="15">
      <c r="A1213">
        <v>840116</v>
      </c>
      <c r="B1213" t="s">
        <v>985</v>
      </c>
    </row>
    <row r="1214" spans="1:2" ht="15">
      <c r="A1214">
        <v>840117</v>
      </c>
      <c r="B1214" t="s">
        <v>986</v>
      </c>
    </row>
    <row r="1215" spans="1:2" ht="15">
      <c r="A1215">
        <v>840200</v>
      </c>
      <c r="B1215" t="s">
        <v>987</v>
      </c>
    </row>
    <row r="1216" spans="1:2" ht="15">
      <c r="A1216">
        <v>840201</v>
      </c>
      <c r="B1216" t="s">
        <v>988</v>
      </c>
    </row>
    <row r="1217" spans="1:2" ht="15">
      <c r="A1217">
        <v>840202</v>
      </c>
      <c r="B1217" t="s">
        <v>989</v>
      </c>
    </row>
    <row r="1218" spans="1:2" ht="15">
      <c r="A1218">
        <v>840203</v>
      </c>
      <c r="B1218" t="s">
        <v>990</v>
      </c>
    </row>
    <row r="1219" spans="1:2" ht="15">
      <c r="A1219">
        <v>840212</v>
      </c>
      <c r="B1219" t="s">
        <v>466</v>
      </c>
    </row>
    <row r="1220" spans="1:2" ht="15">
      <c r="A1220">
        <v>840213</v>
      </c>
      <c r="B1220" t="s">
        <v>991</v>
      </c>
    </row>
    <row r="1221" spans="1:2" ht="15">
      <c r="A1221">
        <v>840217</v>
      </c>
      <c r="B1221" t="s">
        <v>455</v>
      </c>
    </row>
    <row r="1222" spans="1:2" ht="15">
      <c r="A1222">
        <v>840299</v>
      </c>
      <c r="B1222" t="s">
        <v>992</v>
      </c>
    </row>
    <row r="1223" spans="1:2" ht="15">
      <c r="A1223">
        <v>840300</v>
      </c>
      <c r="B1223" t="s">
        <v>993</v>
      </c>
    </row>
    <row r="1224" spans="1:2" ht="15">
      <c r="A1224">
        <v>840301</v>
      </c>
      <c r="B1224" t="s">
        <v>994</v>
      </c>
    </row>
    <row r="1225" spans="1:2" ht="15">
      <c r="A1225">
        <v>840302</v>
      </c>
      <c r="B1225" t="s">
        <v>995</v>
      </c>
    </row>
    <row r="1226" spans="1:2" ht="15">
      <c r="A1226">
        <v>840399</v>
      </c>
      <c r="B1226" t="s">
        <v>996</v>
      </c>
    </row>
    <row r="1227" spans="1:2" ht="15">
      <c r="A1227">
        <v>840400</v>
      </c>
      <c r="B1227" t="s">
        <v>997</v>
      </c>
    </row>
    <row r="1228" spans="1:2" ht="15">
      <c r="A1228">
        <v>840401</v>
      </c>
      <c r="B1228" t="s">
        <v>997</v>
      </c>
    </row>
    <row r="1229" spans="1:2" ht="15">
      <c r="A1229">
        <v>840500</v>
      </c>
      <c r="B1229" t="s">
        <v>782</v>
      </c>
    </row>
    <row r="1230" spans="1:2" ht="15">
      <c r="A1230">
        <v>840512</v>
      </c>
      <c r="B1230" t="s">
        <v>466</v>
      </c>
    </row>
    <row r="1231" spans="1:2" ht="15">
      <c r="A1231">
        <v>840513</v>
      </c>
      <c r="B1231" t="s">
        <v>991</v>
      </c>
    </row>
    <row r="1232" spans="1:2" ht="15">
      <c r="A1232">
        <v>840514</v>
      </c>
      <c r="B1232" t="s">
        <v>533</v>
      </c>
    </row>
    <row r="1233" spans="1:2" ht="15">
      <c r="A1233">
        <v>840515</v>
      </c>
      <c r="B1233" t="s">
        <v>998</v>
      </c>
    </row>
    <row r="1234" spans="1:2" ht="15">
      <c r="A1234">
        <v>840599</v>
      </c>
      <c r="B1234" t="s">
        <v>999</v>
      </c>
    </row>
    <row r="1235" spans="1:2" ht="15">
      <c r="A1235">
        <v>840900</v>
      </c>
      <c r="B1235" t="s">
        <v>1000</v>
      </c>
    </row>
    <row r="1236" spans="1:2" ht="15">
      <c r="A1236">
        <v>840901</v>
      </c>
      <c r="B1236" t="s">
        <v>522</v>
      </c>
    </row>
    <row r="1237" spans="1:2" ht="15">
      <c r="A1237">
        <v>849900</v>
      </c>
      <c r="B1237" t="s">
        <v>324</v>
      </c>
    </row>
    <row r="1238" spans="1:2" ht="15">
      <c r="A1238">
        <v>849901</v>
      </c>
      <c r="B1238" t="s">
        <v>1001</v>
      </c>
    </row>
    <row r="1239" spans="1:2" ht="15">
      <c r="A1239">
        <v>870000</v>
      </c>
      <c r="B1239" t="s">
        <v>1002</v>
      </c>
    </row>
    <row r="1240" spans="1:2" ht="15">
      <c r="A1240">
        <v>870100</v>
      </c>
      <c r="B1240" t="s">
        <v>1003</v>
      </c>
    </row>
    <row r="1241" spans="1:2" ht="15">
      <c r="A1241">
        <v>870101</v>
      </c>
      <c r="B1241" t="s">
        <v>1004</v>
      </c>
    </row>
    <row r="1242" spans="1:2" ht="15">
      <c r="A1242">
        <v>870102</v>
      </c>
      <c r="B1242" t="s">
        <v>1005</v>
      </c>
    </row>
    <row r="1243" spans="1:2" ht="15">
      <c r="A1243">
        <v>870103</v>
      </c>
      <c r="B1243" t="s">
        <v>1006</v>
      </c>
    </row>
    <row r="1244" spans="1:2" ht="15">
      <c r="A1244">
        <v>870104</v>
      </c>
      <c r="B1244" t="s">
        <v>1007</v>
      </c>
    </row>
    <row r="1245" spans="1:2" ht="15">
      <c r="A1245">
        <v>870105</v>
      </c>
      <c r="B1245" t="s">
        <v>1008</v>
      </c>
    </row>
    <row r="1246" spans="1:2" ht="15">
      <c r="A1246">
        <v>870106</v>
      </c>
      <c r="B1246" t="s">
        <v>1009</v>
      </c>
    </row>
    <row r="1247" spans="1:2" ht="15">
      <c r="A1247">
        <v>870107</v>
      </c>
      <c r="B1247" t="s">
        <v>1010</v>
      </c>
    </row>
    <row r="1248" spans="1:2" ht="15">
      <c r="A1248">
        <v>870108</v>
      </c>
      <c r="B1248" t="s">
        <v>1011</v>
      </c>
    </row>
    <row r="1249" spans="1:2" ht="15">
      <c r="A1249">
        <v>870198</v>
      </c>
      <c r="B1249" t="s">
        <v>1012</v>
      </c>
    </row>
    <row r="1250" spans="1:2" ht="15">
      <c r="A1250">
        <v>870199</v>
      </c>
      <c r="B1250" t="s">
        <v>1013</v>
      </c>
    </row>
    <row r="1251" spans="1:2" ht="15">
      <c r="A1251">
        <v>870200</v>
      </c>
      <c r="B1251" t="s">
        <v>1014</v>
      </c>
    </row>
    <row r="1252" spans="1:2" ht="15">
      <c r="A1252">
        <v>870201</v>
      </c>
      <c r="B1252" t="s">
        <v>675</v>
      </c>
    </row>
    <row r="1253" spans="1:2" ht="15">
      <c r="A1253">
        <v>870202</v>
      </c>
      <c r="B1253" t="s">
        <v>676</v>
      </c>
    </row>
    <row r="1254" spans="1:2" ht="15">
      <c r="A1254">
        <v>870203</v>
      </c>
      <c r="B1254" t="s">
        <v>589</v>
      </c>
    </row>
    <row r="1255" spans="1:2" ht="15">
      <c r="A1255">
        <v>870204</v>
      </c>
      <c r="B1255" t="s">
        <v>1015</v>
      </c>
    </row>
    <row r="1256" spans="1:2" ht="15">
      <c r="A1256">
        <v>870205</v>
      </c>
      <c r="B1256" t="s">
        <v>591</v>
      </c>
    </row>
    <row r="1257" spans="1:2" ht="15">
      <c r="A1257">
        <v>870206</v>
      </c>
      <c r="B1257" t="s">
        <v>592</v>
      </c>
    </row>
    <row r="1258" spans="1:2" ht="15">
      <c r="A1258">
        <v>870207</v>
      </c>
      <c r="B1258" t="s">
        <v>680</v>
      </c>
    </row>
    <row r="1259" spans="1:2" ht="15">
      <c r="A1259">
        <v>870211</v>
      </c>
      <c r="B1259" t="s">
        <v>1016</v>
      </c>
    </row>
    <row r="1260" spans="1:2" ht="15">
      <c r="A1260">
        <v>870213</v>
      </c>
      <c r="B1260" t="s">
        <v>1017</v>
      </c>
    </row>
    <row r="1261" spans="1:2" ht="15">
      <c r="A1261">
        <v>870215</v>
      </c>
      <c r="B1261" t="s">
        <v>1018</v>
      </c>
    </row>
    <row r="1262" spans="1:2" ht="15">
      <c r="A1262">
        <v>870300</v>
      </c>
      <c r="B1262" t="s">
        <v>1019</v>
      </c>
    </row>
    <row r="1263" spans="1:2" ht="15">
      <c r="A1263">
        <v>870301</v>
      </c>
      <c r="B1263" t="s">
        <v>1004</v>
      </c>
    </row>
    <row r="1264" spans="1:2" ht="15">
      <c r="A1264">
        <v>870302</v>
      </c>
      <c r="B1264" t="s">
        <v>1005</v>
      </c>
    </row>
    <row r="1265" spans="1:2" ht="15">
      <c r="A1265">
        <v>870303</v>
      </c>
      <c r="B1265" t="s">
        <v>1007</v>
      </c>
    </row>
    <row r="1266" spans="1:2" ht="15">
      <c r="A1266">
        <v>870304</v>
      </c>
      <c r="B1266" t="s">
        <v>1007</v>
      </c>
    </row>
    <row r="1267" spans="1:2" ht="15">
      <c r="A1267">
        <v>870306</v>
      </c>
      <c r="B1267" t="s">
        <v>1009</v>
      </c>
    </row>
    <row r="1268" spans="1:2" ht="15">
      <c r="A1268">
        <v>870307</v>
      </c>
      <c r="B1268" t="s">
        <v>1010</v>
      </c>
    </row>
    <row r="1269" spans="1:2" ht="15">
      <c r="A1269">
        <v>870309</v>
      </c>
      <c r="B1269" t="s">
        <v>1020</v>
      </c>
    </row>
    <row r="1270" spans="1:2" ht="15">
      <c r="A1270">
        <v>870398</v>
      </c>
      <c r="B1270" t="s">
        <v>1012</v>
      </c>
    </row>
    <row r="1271" spans="1:2" ht="15">
      <c r="A1271">
        <v>870399</v>
      </c>
      <c r="B1271" t="s">
        <v>1013</v>
      </c>
    </row>
    <row r="1272" spans="1:2" ht="15">
      <c r="A1272">
        <v>879900</v>
      </c>
      <c r="B1272" t="s">
        <v>324</v>
      </c>
    </row>
    <row r="1273" spans="1:2" ht="15">
      <c r="A1273">
        <v>879901</v>
      </c>
      <c r="B1273" t="s">
        <v>1021</v>
      </c>
    </row>
    <row r="1274" spans="1:2" ht="15">
      <c r="A1274">
        <v>880000</v>
      </c>
      <c r="B1274" t="s">
        <v>1022</v>
      </c>
    </row>
    <row r="1275" spans="1:2" ht="15">
      <c r="A1275">
        <v>880100</v>
      </c>
      <c r="B1275" t="s">
        <v>1023</v>
      </c>
    </row>
    <row r="1276" spans="1:2" ht="15">
      <c r="A1276">
        <v>880101</v>
      </c>
      <c r="B1276" t="s">
        <v>587</v>
      </c>
    </row>
    <row r="1277" spans="1:2" ht="15">
      <c r="A1277">
        <v>880102</v>
      </c>
      <c r="B1277" t="s">
        <v>676</v>
      </c>
    </row>
    <row r="1278" spans="1:2" ht="15">
      <c r="A1278">
        <v>880103</v>
      </c>
      <c r="B1278" t="s">
        <v>589</v>
      </c>
    </row>
    <row r="1279" spans="1:2" ht="15">
      <c r="A1279">
        <v>880104</v>
      </c>
      <c r="B1279" t="s">
        <v>677</v>
      </c>
    </row>
    <row r="1280" spans="1:2" ht="15">
      <c r="A1280">
        <v>880105</v>
      </c>
      <c r="B1280" t="s">
        <v>591</v>
      </c>
    </row>
    <row r="1281" spans="1:2" ht="15">
      <c r="A1281">
        <v>880106</v>
      </c>
      <c r="B1281" t="s">
        <v>592</v>
      </c>
    </row>
    <row r="1282" spans="1:2" ht="15">
      <c r="A1282">
        <v>880108</v>
      </c>
      <c r="B1282" t="s">
        <v>1024</v>
      </c>
    </row>
    <row r="1283" spans="1:2" ht="15">
      <c r="A1283">
        <v>880110</v>
      </c>
      <c r="B1283" t="s">
        <v>595</v>
      </c>
    </row>
    <row r="1284" spans="1:2" ht="15">
      <c r="A1284">
        <v>880111</v>
      </c>
      <c r="B1284" t="s">
        <v>969</v>
      </c>
    </row>
    <row r="1285" spans="1:2" ht="15">
      <c r="A1285">
        <v>880200</v>
      </c>
      <c r="B1285" t="s">
        <v>1025</v>
      </c>
    </row>
    <row r="1286" spans="1:2" ht="15">
      <c r="A1286">
        <v>880203</v>
      </c>
      <c r="B1286" t="s">
        <v>556</v>
      </c>
    </row>
    <row r="1287" spans="1:2" ht="15">
      <c r="A1287">
        <v>880204</v>
      </c>
      <c r="B1287" t="s">
        <v>598</v>
      </c>
    </row>
    <row r="1288" spans="1:2" ht="15">
      <c r="A1288">
        <v>880205</v>
      </c>
      <c r="B1288" t="s">
        <v>1026</v>
      </c>
    </row>
    <row r="1289" spans="1:2" ht="15">
      <c r="A1289">
        <v>880400</v>
      </c>
      <c r="B1289" t="s">
        <v>606</v>
      </c>
    </row>
    <row r="1290" spans="1:2" ht="15">
      <c r="A1290">
        <v>880401</v>
      </c>
      <c r="B1290" t="s">
        <v>607</v>
      </c>
    </row>
    <row r="1291" spans="1:2" ht="15">
      <c r="A1291">
        <v>880402</v>
      </c>
      <c r="B1291" t="s">
        <v>1027</v>
      </c>
    </row>
    <row r="1292" spans="1:2" ht="15">
      <c r="A1292">
        <v>880408</v>
      </c>
      <c r="B1292" t="s">
        <v>614</v>
      </c>
    </row>
    <row r="1293" spans="1:2" ht="15">
      <c r="A1293">
        <v>880499</v>
      </c>
      <c r="B1293" t="s">
        <v>1028</v>
      </c>
    </row>
    <row r="1294" spans="1:2" ht="15">
      <c r="A1294">
        <v>880600</v>
      </c>
      <c r="B1294" t="s">
        <v>1029</v>
      </c>
    </row>
    <row r="1295" spans="1:2" ht="15">
      <c r="A1295">
        <v>880604</v>
      </c>
      <c r="B1295" t="s">
        <v>638</v>
      </c>
    </row>
    <row r="1296" spans="1:2" ht="15">
      <c r="A1296">
        <v>880605</v>
      </c>
      <c r="B1296" t="s">
        <v>639</v>
      </c>
    </row>
    <row r="1297" spans="1:2" ht="15">
      <c r="A1297">
        <v>880608</v>
      </c>
      <c r="B1297" t="s">
        <v>642</v>
      </c>
    </row>
    <row r="1298" spans="1:2" ht="15">
      <c r="A1298">
        <v>880609</v>
      </c>
      <c r="B1298" t="s">
        <v>1030</v>
      </c>
    </row>
    <row r="1299" spans="1:2" ht="15">
      <c r="A1299">
        <v>880610</v>
      </c>
      <c r="B1299" t="s">
        <v>1031</v>
      </c>
    </row>
    <row r="1300" spans="1:2" ht="15">
      <c r="A1300">
        <v>880611</v>
      </c>
      <c r="B1300" t="s">
        <v>1032</v>
      </c>
    </row>
    <row r="1301" spans="1:2" ht="15">
      <c r="A1301">
        <v>880612</v>
      </c>
      <c r="B1301" t="s">
        <v>1033</v>
      </c>
    </row>
    <row r="1302" spans="1:2" ht="15">
      <c r="A1302">
        <v>880613</v>
      </c>
      <c r="B1302" t="s">
        <v>1034</v>
      </c>
    </row>
    <row r="1303" spans="1:2" ht="15">
      <c r="A1303">
        <v>880614</v>
      </c>
      <c r="B1303" t="s">
        <v>1035</v>
      </c>
    </row>
    <row r="1304" spans="1:2" ht="15">
      <c r="A1304">
        <v>880616</v>
      </c>
      <c r="B1304" t="s">
        <v>644</v>
      </c>
    </row>
    <row r="1305" spans="1:2" ht="15">
      <c r="A1305">
        <v>880617</v>
      </c>
      <c r="B1305" t="s">
        <v>1036</v>
      </c>
    </row>
    <row r="1306" spans="1:2" ht="15">
      <c r="A1306">
        <v>880618</v>
      </c>
      <c r="B1306" t="s">
        <v>1037</v>
      </c>
    </row>
    <row r="1307" spans="1:2" ht="15">
      <c r="A1307">
        <v>880619</v>
      </c>
      <c r="B1307" t="s">
        <v>1038</v>
      </c>
    </row>
    <row r="1308" spans="1:2" ht="15">
      <c r="A1308">
        <v>880620</v>
      </c>
      <c r="B1308" t="s">
        <v>1039</v>
      </c>
    </row>
    <row r="1309" spans="1:2" ht="15">
      <c r="A1309">
        <v>880621</v>
      </c>
      <c r="B1309" t="s">
        <v>1040</v>
      </c>
    </row>
    <row r="1310" spans="1:2" ht="15">
      <c r="A1310">
        <v>880622</v>
      </c>
      <c r="B1310" t="s">
        <v>1041</v>
      </c>
    </row>
    <row r="1311" spans="1:2" ht="15">
      <c r="A1311">
        <v>880623</v>
      </c>
      <c r="B1311" t="s">
        <v>1042</v>
      </c>
    </row>
    <row r="1312" spans="1:2" ht="15">
      <c r="A1312">
        <v>880624</v>
      </c>
      <c r="B1312" t="s">
        <v>1043</v>
      </c>
    </row>
    <row r="1313" spans="1:2" ht="15">
      <c r="A1313">
        <v>880625</v>
      </c>
      <c r="B1313" t="s">
        <v>1044</v>
      </c>
    </row>
    <row r="1314" spans="1:2" ht="15">
      <c r="A1314">
        <v>880626</v>
      </c>
      <c r="B1314" t="s">
        <v>1045</v>
      </c>
    </row>
    <row r="1315" spans="1:2" ht="15">
      <c r="A1315">
        <v>880627</v>
      </c>
      <c r="B1315" t="s">
        <v>1046</v>
      </c>
    </row>
    <row r="1316" spans="1:2" ht="15">
      <c r="A1316">
        <v>880628</v>
      </c>
      <c r="B1316" t="s">
        <v>646</v>
      </c>
    </row>
    <row r="1317" spans="1:2" ht="15">
      <c r="A1317">
        <v>880629</v>
      </c>
      <c r="B1317" t="s">
        <v>931</v>
      </c>
    </row>
    <row r="1318" spans="1:2" ht="15">
      <c r="A1318">
        <v>880630</v>
      </c>
      <c r="B1318" t="s">
        <v>647</v>
      </c>
    </row>
    <row r="1319" spans="1:2" ht="15">
      <c r="A1319">
        <v>880631</v>
      </c>
      <c r="B1319" t="s">
        <v>648</v>
      </c>
    </row>
    <row r="1320" spans="1:2" ht="15">
      <c r="A1320">
        <v>880632</v>
      </c>
      <c r="B1320" t="s">
        <v>649</v>
      </c>
    </row>
    <row r="1321" spans="1:2" ht="15">
      <c r="A1321">
        <v>880633</v>
      </c>
      <c r="B1321" t="s">
        <v>650</v>
      </c>
    </row>
    <row r="1322" spans="1:2" ht="15">
      <c r="A1322">
        <v>880634</v>
      </c>
      <c r="B1322" t="s">
        <v>651</v>
      </c>
    </row>
    <row r="1323" spans="1:2" ht="15">
      <c r="A1323">
        <v>880635</v>
      </c>
      <c r="B1323" t="s">
        <v>652</v>
      </c>
    </row>
    <row r="1324" spans="1:2" ht="15">
      <c r="A1324">
        <v>880636</v>
      </c>
      <c r="B1324" t="s">
        <v>653</v>
      </c>
    </row>
    <row r="1325" spans="1:2" ht="15">
      <c r="A1325">
        <v>880637</v>
      </c>
      <c r="B1325" t="s">
        <v>654</v>
      </c>
    </row>
    <row r="1326" spans="1:2" ht="15">
      <c r="A1326">
        <v>880639</v>
      </c>
      <c r="B1326" t="s">
        <v>655</v>
      </c>
    </row>
    <row r="1327" spans="1:2" ht="15">
      <c r="A1327">
        <v>880640</v>
      </c>
      <c r="B1327" t="s">
        <v>656</v>
      </c>
    </row>
    <row r="1328" spans="1:2" ht="15">
      <c r="A1328">
        <v>880641</v>
      </c>
      <c r="B1328" t="s">
        <v>1047</v>
      </c>
    </row>
    <row r="1329" spans="1:2" ht="15">
      <c r="A1329">
        <v>880642</v>
      </c>
      <c r="B1329" t="s">
        <v>658</v>
      </c>
    </row>
    <row r="1330" spans="1:2" ht="15">
      <c r="A1330">
        <v>880643</v>
      </c>
      <c r="B1330" t="s">
        <v>933</v>
      </c>
    </row>
    <row r="1331" spans="1:2" ht="15">
      <c r="A1331">
        <v>880644</v>
      </c>
      <c r="B1331" t="s">
        <v>1048</v>
      </c>
    </row>
    <row r="1332" spans="1:2" ht="15">
      <c r="A1332">
        <v>880645</v>
      </c>
      <c r="B1332" t="s">
        <v>1049</v>
      </c>
    </row>
    <row r="1333" spans="1:2" ht="15">
      <c r="A1333">
        <v>880646</v>
      </c>
      <c r="B1333" t="s">
        <v>1050</v>
      </c>
    </row>
    <row r="1334" spans="1:2" ht="15">
      <c r="A1334">
        <v>880647</v>
      </c>
      <c r="B1334" t="s">
        <v>1051</v>
      </c>
    </row>
    <row r="1335" spans="1:2" ht="15">
      <c r="A1335">
        <v>880648</v>
      </c>
      <c r="B1335" t="s">
        <v>1052</v>
      </c>
    </row>
    <row r="1336" spans="1:2" ht="15">
      <c r="A1336">
        <v>880649</v>
      </c>
      <c r="B1336" t="s">
        <v>1053</v>
      </c>
    </row>
    <row r="1337" spans="1:2" ht="15">
      <c r="A1337">
        <v>880650</v>
      </c>
      <c r="B1337" t="s">
        <v>1054</v>
      </c>
    </row>
    <row r="1338" spans="1:2" ht="15">
      <c r="A1338">
        <v>880651</v>
      </c>
      <c r="B1338" t="s">
        <v>1055</v>
      </c>
    </row>
    <row r="1339" spans="1:2" ht="15">
      <c r="A1339">
        <v>880652</v>
      </c>
      <c r="B1339" t="s">
        <v>1056</v>
      </c>
    </row>
    <row r="1340" spans="1:2" ht="15">
      <c r="A1340">
        <v>880653</v>
      </c>
      <c r="B1340" t="s">
        <v>660</v>
      </c>
    </row>
    <row r="1341" spans="1:2" ht="15">
      <c r="A1341">
        <v>880654</v>
      </c>
      <c r="B1341" t="s">
        <v>1057</v>
      </c>
    </row>
    <row r="1342" spans="1:2" ht="15">
      <c r="A1342">
        <v>880700</v>
      </c>
      <c r="B1342" t="s">
        <v>1058</v>
      </c>
    </row>
    <row r="1343" spans="1:2" ht="15">
      <c r="A1343">
        <v>880701</v>
      </c>
      <c r="B1343" t="s">
        <v>1059</v>
      </c>
    </row>
    <row r="1344" spans="1:2" ht="15">
      <c r="A1344">
        <v>880702</v>
      </c>
      <c r="B1344" t="s">
        <v>936</v>
      </c>
    </row>
    <row r="1345" spans="1:2" ht="15">
      <c r="A1345">
        <v>880703</v>
      </c>
      <c r="B1345" t="s">
        <v>937</v>
      </c>
    </row>
    <row r="1346" spans="1:2" ht="15">
      <c r="A1346">
        <v>880704</v>
      </c>
      <c r="B1346" t="s">
        <v>938</v>
      </c>
    </row>
    <row r="1347" spans="1:2" ht="15">
      <c r="A1347">
        <v>880705</v>
      </c>
      <c r="B1347" t="s">
        <v>939</v>
      </c>
    </row>
    <row r="1348" spans="1:2" ht="15">
      <c r="A1348">
        <v>880706</v>
      </c>
      <c r="B1348" t="s">
        <v>940</v>
      </c>
    </row>
    <row r="1349" spans="1:2" ht="15">
      <c r="A1349">
        <v>880707</v>
      </c>
      <c r="B1349" t="s">
        <v>941</v>
      </c>
    </row>
    <row r="1350" spans="1:2" ht="15">
      <c r="A1350">
        <v>880708</v>
      </c>
      <c r="B1350" t="s">
        <v>942</v>
      </c>
    </row>
    <row r="1351" spans="1:2" ht="15">
      <c r="A1351">
        <v>880709</v>
      </c>
      <c r="B1351" t="s">
        <v>943</v>
      </c>
    </row>
    <row r="1352" spans="1:2" ht="15">
      <c r="A1352">
        <v>880710</v>
      </c>
      <c r="B1352" t="s">
        <v>944</v>
      </c>
    </row>
    <row r="1353" spans="1:2" ht="15">
      <c r="A1353">
        <v>880712</v>
      </c>
      <c r="B1353" t="s">
        <v>1060</v>
      </c>
    </row>
    <row r="1354" spans="1:2" ht="15">
      <c r="A1354">
        <v>880713</v>
      </c>
      <c r="B1354" t="s">
        <v>947</v>
      </c>
    </row>
    <row r="1355" spans="1:2" ht="15">
      <c r="A1355">
        <v>880714</v>
      </c>
      <c r="B1355" t="s">
        <v>1061</v>
      </c>
    </row>
    <row r="1356" spans="1:2" ht="15">
      <c r="A1356">
        <v>880715</v>
      </c>
      <c r="B1356" t="s">
        <v>949</v>
      </c>
    </row>
    <row r="1357" spans="1:2" ht="15">
      <c r="A1357">
        <v>880716</v>
      </c>
      <c r="B1357" t="s">
        <v>950</v>
      </c>
    </row>
    <row r="1358" spans="1:2" ht="15">
      <c r="A1358">
        <v>880717</v>
      </c>
      <c r="B1358" t="s">
        <v>951</v>
      </c>
    </row>
    <row r="1359" spans="1:2" ht="15">
      <c r="A1359">
        <v>880718</v>
      </c>
      <c r="B1359" t="s">
        <v>952</v>
      </c>
    </row>
    <row r="1360" spans="1:2" ht="15">
      <c r="A1360">
        <v>880719</v>
      </c>
      <c r="B1360" t="s">
        <v>1062</v>
      </c>
    </row>
    <row r="1361" spans="1:2" ht="15">
      <c r="A1361">
        <v>880720</v>
      </c>
      <c r="B1361" t="s">
        <v>1063</v>
      </c>
    </row>
    <row r="1362" spans="1:2" ht="15">
      <c r="A1362">
        <v>880721</v>
      </c>
      <c r="B1362" t="s">
        <v>955</v>
      </c>
    </row>
    <row r="1363" spans="1:2" ht="15">
      <c r="A1363">
        <v>880722</v>
      </c>
      <c r="B1363" t="s">
        <v>956</v>
      </c>
    </row>
    <row r="1364" spans="1:2" ht="15">
      <c r="A1364">
        <v>880723</v>
      </c>
      <c r="B1364" t="s">
        <v>957</v>
      </c>
    </row>
    <row r="1365" spans="1:2" ht="15">
      <c r="A1365">
        <v>880724</v>
      </c>
      <c r="B1365" t="s">
        <v>958</v>
      </c>
    </row>
    <row r="1366" spans="1:2" ht="15">
      <c r="A1366">
        <v>880725</v>
      </c>
      <c r="B1366" t="s">
        <v>959</v>
      </c>
    </row>
    <row r="1367" spans="1:2" ht="15">
      <c r="A1367">
        <v>880726</v>
      </c>
      <c r="B1367" t="s">
        <v>960</v>
      </c>
    </row>
    <row r="1368" spans="1:2" ht="15">
      <c r="A1368">
        <v>880727</v>
      </c>
      <c r="B1368" t="s">
        <v>961</v>
      </c>
    </row>
    <row r="1369" spans="1:2" ht="15">
      <c r="A1369">
        <v>880728</v>
      </c>
      <c r="B1369" t="s">
        <v>962</v>
      </c>
    </row>
    <row r="1370" spans="1:2" ht="15">
      <c r="A1370">
        <v>880729</v>
      </c>
      <c r="B1370" t="s">
        <v>963</v>
      </c>
    </row>
    <row r="1371" spans="1:2" ht="15">
      <c r="A1371">
        <v>880730</v>
      </c>
      <c r="B1371" t="s">
        <v>964</v>
      </c>
    </row>
    <row r="1372" spans="1:2" ht="15">
      <c r="A1372">
        <v>880731</v>
      </c>
      <c r="B1372" t="s">
        <v>965</v>
      </c>
    </row>
    <row r="1373" spans="1:2" ht="15">
      <c r="A1373">
        <v>880732</v>
      </c>
      <c r="B1373" t="s">
        <v>966</v>
      </c>
    </row>
    <row r="1374" spans="1:2" ht="15">
      <c r="A1374">
        <v>880735</v>
      </c>
      <c r="B1374" t="s">
        <v>967</v>
      </c>
    </row>
    <row r="1375" spans="1:2" ht="15">
      <c r="A1375">
        <v>880900</v>
      </c>
      <c r="B1375" t="s">
        <v>1064</v>
      </c>
    </row>
    <row r="1376" spans="1:2" ht="15">
      <c r="A1376">
        <v>880901</v>
      </c>
      <c r="B1376" t="s">
        <v>675</v>
      </c>
    </row>
    <row r="1377" spans="1:2" ht="15">
      <c r="A1377">
        <v>880902</v>
      </c>
      <c r="B1377" t="s">
        <v>676</v>
      </c>
    </row>
    <row r="1378" spans="1:2" ht="15">
      <c r="A1378">
        <v>880903</v>
      </c>
      <c r="B1378" t="s">
        <v>589</v>
      </c>
    </row>
    <row r="1379" spans="1:2" ht="15">
      <c r="A1379">
        <v>880904</v>
      </c>
      <c r="B1379" t="s">
        <v>677</v>
      </c>
    </row>
    <row r="1380" spans="1:2" ht="15">
      <c r="A1380">
        <v>880905</v>
      </c>
      <c r="B1380" t="s">
        <v>591</v>
      </c>
    </row>
    <row r="1381" spans="1:2" ht="15">
      <c r="A1381">
        <v>880906</v>
      </c>
      <c r="B1381" t="s">
        <v>592</v>
      </c>
    </row>
    <row r="1382" spans="1:2" ht="15">
      <c r="A1382">
        <v>880908</v>
      </c>
      <c r="B1382" t="s">
        <v>678</v>
      </c>
    </row>
    <row r="1383" spans="1:2" ht="15">
      <c r="A1383">
        <v>880910</v>
      </c>
      <c r="B1383" t="s">
        <v>973</v>
      </c>
    </row>
    <row r="1384" spans="1:2" ht="15">
      <c r="A1384">
        <v>880911</v>
      </c>
      <c r="B1384" t="s">
        <v>680</v>
      </c>
    </row>
    <row r="1385" spans="1:2" ht="15">
      <c r="A1385">
        <v>881000</v>
      </c>
      <c r="B1385" t="s">
        <v>1065</v>
      </c>
    </row>
    <row r="1386" spans="1:2" ht="15">
      <c r="A1386">
        <v>881001</v>
      </c>
      <c r="B1386" t="s">
        <v>1066</v>
      </c>
    </row>
    <row r="1387" spans="1:2" ht="15">
      <c r="A1387">
        <v>881002</v>
      </c>
      <c r="B1387" t="s">
        <v>1067</v>
      </c>
    </row>
    <row r="1388" spans="1:2" ht="15">
      <c r="A1388">
        <v>881003</v>
      </c>
      <c r="B1388" t="s">
        <v>1068</v>
      </c>
    </row>
    <row r="1389" spans="1:2" ht="15">
      <c r="A1389">
        <v>881004</v>
      </c>
      <c r="B1389" t="s">
        <v>1069</v>
      </c>
    </row>
    <row r="1390" spans="1:2" ht="15">
      <c r="A1390">
        <v>881005</v>
      </c>
      <c r="B1390" t="s">
        <v>1070</v>
      </c>
    </row>
    <row r="1391" spans="1:2" ht="15">
      <c r="A1391">
        <v>881006</v>
      </c>
      <c r="B1391" t="s">
        <v>592</v>
      </c>
    </row>
    <row r="1392" spans="1:2" ht="15">
      <c r="A1392">
        <v>881007</v>
      </c>
      <c r="B1392" t="s">
        <v>591</v>
      </c>
    </row>
    <row r="1393" spans="1:2" ht="15">
      <c r="A1393">
        <v>881008</v>
      </c>
      <c r="B1393" t="s">
        <v>1071</v>
      </c>
    </row>
    <row r="1394" spans="1:2" ht="15">
      <c r="A1394">
        <v>881011</v>
      </c>
      <c r="B1394" t="s">
        <v>680</v>
      </c>
    </row>
    <row r="1395" spans="1:2" ht="15">
      <c r="A1395">
        <v>889900</v>
      </c>
      <c r="B1395" t="s">
        <v>324</v>
      </c>
    </row>
    <row r="1396" spans="1:2" ht="15">
      <c r="A1396">
        <v>889901</v>
      </c>
      <c r="B1396" t="s">
        <v>1072</v>
      </c>
    </row>
    <row r="1397" spans="1:2" ht="15">
      <c r="A1397">
        <v>960000</v>
      </c>
      <c r="B1397" t="s">
        <v>1073</v>
      </c>
    </row>
    <row r="1398" spans="1:2" ht="15">
      <c r="A1398">
        <v>960100</v>
      </c>
      <c r="B1398" t="s">
        <v>1074</v>
      </c>
    </row>
    <row r="1399" spans="1:2" ht="15">
      <c r="A1399">
        <v>960101</v>
      </c>
      <c r="B1399" t="s">
        <v>1004</v>
      </c>
    </row>
    <row r="1400" spans="1:2" ht="15">
      <c r="A1400">
        <v>960102</v>
      </c>
      <c r="B1400" t="s">
        <v>1075</v>
      </c>
    </row>
    <row r="1401" spans="1:2" ht="15">
      <c r="A1401">
        <v>960103</v>
      </c>
      <c r="B1401" t="s">
        <v>1076</v>
      </c>
    </row>
    <row r="1402" spans="1:2" ht="15">
      <c r="A1402">
        <v>960198</v>
      </c>
      <c r="B1402" t="s">
        <v>1012</v>
      </c>
    </row>
    <row r="1403" spans="1:2" ht="15">
      <c r="A1403">
        <v>960199</v>
      </c>
      <c r="B1403" t="s">
        <v>1013</v>
      </c>
    </row>
    <row r="1404" spans="1:2" ht="15">
      <c r="A1404">
        <v>960200</v>
      </c>
      <c r="B1404" t="s">
        <v>1077</v>
      </c>
    </row>
    <row r="1405" spans="1:2" ht="15">
      <c r="A1405">
        <v>960201</v>
      </c>
      <c r="B1405" t="s">
        <v>1078</v>
      </c>
    </row>
    <row r="1406" spans="1:2" ht="15">
      <c r="A1406">
        <v>960202</v>
      </c>
      <c r="B1406" t="s">
        <v>1079</v>
      </c>
    </row>
    <row r="1407" spans="1:2" ht="15">
      <c r="A1407">
        <v>960203</v>
      </c>
      <c r="B1407" t="s">
        <v>556</v>
      </c>
    </row>
    <row r="1408" spans="1:2" ht="15">
      <c r="A1408">
        <v>960204</v>
      </c>
      <c r="B1408" t="s">
        <v>598</v>
      </c>
    </row>
    <row r="1409" spans="1:2" ht="15">
      <c r="A1409">
        <v>960205</v>
      </c>
      <c r="B1409" t="s">
        <v>591</v>
      </c>
    </row>
    <row r="1410" spans="1:2" ht="15">
      <c r="A1410">
        <v>960206</v>
      </c>
      <c r="B1410" t="s">
        <v>1080</v>
      </c>
    </row>
    <row r="1411" spans="1:2" ht="15">
      <c r="A1411">
        <v>960300</v>
      </c>
      <c r="B1411" t="s">
        <v>1081</v>
      </c>
    </row>
    <row r="1412" spans="1:2" ht="15">
      <c r="A1412">
        <v>960301</v>
      </c>
      <c r="B1412" t="s">
        <v>554</v>
      </c>
    </row>
    <row r="1413" spans="1:2" ht="15">
      <c r="A1413">
        <v>960302</v>
      </c>
      <c r="B1413" t="s">
        <v>555</v>
      </c>
    </row>
    <row r="1414" spans="1:2" ht="15">
      <c r="A1414">
        <v>960303</v>
      </c>
      <c r="B1414" t="s">
        <v>556</v>
      </c>
    </row>
    <row r="1415" spans="1:2" ht="15">
      <c r="A1415">
        <v>960304</v>
      </c>
      <c r="B1415" t="s">
        <v>598</v>
      </c>
    </row>
    <row r="1416" spans="1:2" ht="15">
      <c r="A1416">
        <v>960500</v>
      </c>
      <c r="B1416" t="s">
        <v>1082</v>
      </c>
    </row>
    <row r="1417" spans="1:2" ht="15">
      <c r="A1417">
        <v>960502</v>
      </c>
      <c r="B1417" t="s">
        <v>1079</v>
      </c>
    </row>
    <row r="1418" spans="1:2" ht="15">
      <c r="A1418">
        <v>960504</v>
      </c>
      <c r="B1418" t="s">
        <v>598</v>
      </c>
    </row>
    <row r="1419" spans="1:2" ht="15">
      <c r="A1419">
        <v>960600</v>
      </c>
      <c r="B1419" t="s">
        <v>1083</v>
      </c>
    </row>
    <row r="1420" spans="1:2" ht="15">
      <c r="A1420">
        <v>960604</v>
      </c>
      <c r="B1420" t="s">
        <v>598</v>
      </c>
    </row>
    <row r="1421" spans="1:2" ht="15">
      <c r="A1421">
        <v>969900</v>
      </c>
      <c r="B1421" t="s">
        <v>324</v>
      </c>
    </row>
    <row r="1422" spans="1:2" ht="15">
      <c r="A1422">
        <v>969901</v>
      </c>
      <c r="B1422" t="s">
        <v>1084</v>
      </c>
    </row>
    <row r="1423" spans="1:2" ht="15">
      <c r="A1423">
        <v>970000</v>
      </c>
      <c r="B1423" t="s">
        <v>1085</v>
      </c>
    </row>
    <row r="1424" spans="1:2" ht="15">
      <c r="A1424">
        <v>970100</v>
      </c>
      <c r="B1424" t="s">
        <v>1086</v>
      </c>
    </row>
    <row r="1425" spans="1:2" ht="15">
      <c r="A1425">
        <v>970101</v>
      </c>
      <c r="B1425" t="s">
        <v>1087</v>
      </c>
    </row>
    <row r="1426" spans="1:2" ht="15">
      <c r="A1426">
        <v>970102</v>
      </c>
      <c r="B1426" t="s">
        <v>1088</v>
      </c>
    </row>
    <row r="1427" spans="1:2" ht="15">
      <c r="A1427">
        <v>980000</v>
      </c>
      <c r="B1427" t="s">
        <v>1089</v>
      </c>
    </row>
    <row r="1428" spans="1:2" ht="15">
      <c r="A1428">
        <v>980100</v>
      </c>
      <c r="B1428" t="s">
        <v>1090</v>
      </c>
    </row>
    <row r="1429" spans="1:2" ht="15">
      <c r="A1429">
        <v>980101</v>
      </c>
      <c r="B1429" t="s">
        <v>1090</v>
      </c>
    </row>
    <row r="1430" spans="1:2" ht="15">
      <c r="A1430">
        <v>990000</v>
      </c>
      <c r="B1430" t="s">
        <v>1091</v>
      </c>
    </row>
    <row r="1431" spans="1:2" ht="15">
      <c r="A1431">
        <v>990100</v>
      </c>
      <c r="B1431" t="s">
        <v>1092</v>
      </c>
    </row>
    <row r="1432" spans="1:2" ht="15">
      <c r="A1432">
        <v>990101</v>
      </c>
      <c r="B1432" t="s">
        <v>1093</v>
      </c>
    </row>
    <row r="1433" spans="1:2" ht="15">
      <c r="A1433">
        <v>990102</v>
      </c>
      <c r="B1433" t="s">
        <v>1094</v>
      </c>
    </row>
    <row r="1434" spans="1:2" ht="15">
      <c r="A1434">
        <v>990103</v>
      </c>
      <c r="B1434" t="s">
        <v>1095</v>
      </c>
    </row>
    <row r="1435" spans="1:2" ht="15">
      <c r="A1435">
        <v>990104</v>
      </c>
      <c r="B1435" t="s">
        <v>1090</v>
      </c>
    </row>
    <row r="1436" spans="1:2" ht="15">
      <c r="A1436">
        <v>530422</v>
      </c>
      <c r="B1436" t="s">
        <v>1096</v>
      </c>
    </row>
    <row r="1437" spans="1:2" ht="15">
      <c r="A1437">
        <v>530844</v>
      </c>
      <c r="B1437" t="s">
        <v>1097</v>
      </c>
    </row>
    <row r="1438" spans="1:2" ht="15">
      <c r="A1438">
        <v>530841</v>
      </c>
      <c r="B1438" t="s">
        <v>1098</v>
      </c>
    </row>
    <row r="1439" spans="1:2" ht="15">
      <c r="A1439">
        <v>530420</v>
      </c>
      <c r="B1439" t="s">
        <v>1099</v>
      </c>
    </row>
    <row r="1440" spans="1:2" ht="15">
      <c r="A1440">
        <v>530249</v>
      </c>
      <c r="B1440" t="s">
        <v>193</v>
      </c>
    </row>
    <row r="1441" spans="1:2" ht="15">
      <c r="A1441">
        <v>530837</v>
      </c>
      <c r="B1441" t="s">
        <v>1100</v>
      </c>
    </row>
    <row r="1442" spans="1:2" ht="15">
      <c r="A1442">
        <v>530612</v>
      </c>
      <c r="B1442" t="s">
        <v>1101</v>
      </c>
    </row>
    <row r="1443" spans="1:2" ht="15">
      <c r="A1443">
        <v>530248</v>
      </c>
      <c r="B1443" t="s">
        <v>1102</v>
      </c>
    </row>
    <row r="1444" spans="1:2" ht="15">
      <c r="A1444">
        <v>530840</v>
      </c>
      <c r="B1444" t="s">
        <v>1103</v>
      </c>
    </row>
    <row r="1445" spans="1:2" ht="15">
      <c r="A1445">
        <v>530423</v>
      </c>
      <c r="B1445" t="s">
        <v>1104</v>
      </c>
    </row>
    <row r="1446" spans="1:2" ht="15">
      <c r="A1446">
        <v>530842</v>
      </c>
      <c r="B1446" t="s">
        <v>1105</v>
      </c>
    </row>
    <row r="1447" spans="1:2" ht="15">
      <c r="A1447">
        <v>530502</v>
      </c>
      <c r="B1447" t="s">
        <v>1106</v>
      </c>
    </row>
    <row r="1448" spans="1:2" ht="15">
      <c r="A1448">
        <v>530252</v>
      </c>
      <c r="B1448" t="s">
        <v>1107</v>
      </c>
    </row>
    <row r="1449" spans="1:2" ht="15">
      <c r="A1449">
        <v>530425</v>
      </c>
      <c r="B1449" t="s">
        <v>1108</v>
      </c>
    </row>
    <row r="1450" spans="1:2" ht="15">
      <c r="A1450">
        <v>730613</v>
      </c>
      <c r="B1450" t="s">
        <v>1109</v>
      </c>
    </row>
    <row r="1451" spans="1:2" ht="15">
      <c r="A1451">
        <v>730249</v>
      </c>
      <c r="B1451" t="s">
        <v>193</v>
      </c>
    </row>
    <row r="1452" spans="1:2" ht="15">
      <c r="A1452">
        <v>710000</v>
      </c>
      <c r="B1452" t="s">
        <v>1110</v>
      </c>
    </row>
    <row r="1453" spans="1:2" ht="15">
      <c r="A1453">
        <v>730613</v>
      </c>
      <c r="B1453" t="s">
        <v>1109</v>
      </c>
    </row>
    <row r="1454" spans="1:2" ht="15">
      <c r="A1454">
        <v>730204</v>
      </c>
      <c r="B1454" t="s">
        <v>1111</v>
      </c>
    </row>
  </sheetData>
  <sheetProtection/>
  <autoFilter ref="A1:B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"/>
    </sheetView>
  </sheetViews>
  <sheetFormatPr defaultColWidth="11.421875" defaultRowHeight="15"/>
  <sheetData>
    <row r="1" spans="1:2" ht="15">
      <c r="A1" t="s">
        <v>1451</v>
      </c>
      <c r="B1" t="s">
        <v>1479</v>
      </c>
    </row>
    <row r="2" spans="1:2" ht="15">
      <c r="A2">
        <v>53</v>
      </c>
      <c r="B2" t="s">
        <v>384</v>
      </c>
    </row>
    <row r="3" spans="1:2" ht="15">
      <c r="A3">
        <v>57</v>
      </c>
      <c r="B3" t="s">
        <v>1475</v>
      </c>
    </row>
    <row r="4" spans="1:2" ht="15">
      <c r="A4">
        <v>58</v>
      </c>
      <c r="B4" t="s">
        <v>1476</v>
      </c>
    </row>
    <row r="5" spans="1:2" ht="15">
      <c r="A5">
        <v>71</v>
      </c>
      <c r="B5" t="s">
        <v>1471</v>
      </c>
    </row>
    <row r="6" spans="1:2" ht="15">
      <c r="A6">
        <v>73</v>
      </c>
      <c r="B6" t="s">
        <v>1472</v>
      </c>
    </row>
    <row r="7" spans="1:2" ht="15">
      <c r="A7">
        <v>75</v>
      </c>
      <c r="B7" t="s">
        <v>1473</v>
      </c>
    </row>
    <row r="8" spans="1:2" ht="15">
      <c r="A8">
        <v>77</v>
      </c>
      <c r="B8" t="s">
        <v>1477</v>
      </c>
    </row>
    <row r="9" spans="1:2" ht="15">
      <c r="A9">
        <v>78</v>
      </c>
      <c r="B9" t="s">
        <v>1478</v>
      </c>
    </row>
    <row r="10" spans="1:2" ht="15">
      <c r="A10">
        <v>84</v>
      </c>
      <c r="B10" t="s">
        <v>1474</v>
      </c>
    </row>
    <row r="11" spans="1:2" ht="15">
      <c r="A11">
        <v>99</v>
      </c>
      <c r="B11" t="s">
        <v>1091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3"/>
  <sheetViews>
    <sheetView zoomScalePageLayoutView="0" workbookViewId="0" topLeftCell="C220">
      <selection activeCell="F16" sqref="F16"/>
    </sheetView>
  </sheetViews>
  <sheetFormatPr defaultColWidth="11.421875" defaultRowHeight="15"/>
  <cols>
    <col min="1" max="1" width="12.57421875" style="0" customWidth="1"/>
    <col min="2" max="2" width="30.00390625" style="120" customWidth="1"/>
    <col min="3" max="3" width="49.7109375" style="120" customWidth="1"/>
    <col min="4" max="4" width="54.28125" style="120" customWidth="1"/>
    <col min="5" max="5" width="14.421875" style="0" customWidth="1"/>
    <col min="7" max="7" width="15.00390625" style="0" customWidth="1"/>
  </cols>
  <sheetData>
    <row r="3" spans="1:7" ht="15">
      <c r="A3" s="112" t="s">
        <v>1221</v>
      </c>
      <c r="B3" s="109"/>
      <c r="C3" s="109"/>
      <c r="D3" s="109"/>
      <c r="E3" s="112" t="s">
        <v>4</v>
      </c>
      <c r="F3" s="109"/>
      <c r="G3" s="110"/>
    </row>
    <row r="4" spans="1:7" ht="15">
      <c r="A4" s="112" t="s">
        <v>3</v>
      </c>
      <c r="B4" s="112" t="s">
        <v>6</v>
      </c>
      <c r="C4" s="112" t="s">
        <v>7</v>
      </c>
      <c r="D4" s="112" t="s">
        <v>17</v>
      </c>
      <c r="E4" s="108" t="s">
        <v>34</v>
      </c>
      <c r="F4" s="128" t="s">
        <v>178</v>
      </c>
      <c r="G4" s="122" t="s">
        <v>1176</v>
      </c>
    </row>
    <row r="5" spans="1:7" ht="45">
      <c r="A5" s="108" t="s">
        <v>1115</v>
      </c>
      <c r="B5" s="117" t="s">
        <v>36</v>
      </c>
      <c r="C5" s="117" t="s">
        <v>1192</v>
      </c>
      <c r="D5" s="117" t="s">
        <v>1372</v>
      </c>
      <c r="E5" s="138">
        <v>478.24</v>
      </c>
      <c r="F5" s="139"/>
      <c r="G5" s="133">
        <v>478.24</v>
      </c>
    </row>
    <row r="6" spans="1:7" ht="30">
      <c r="A6" s="111"/>
      <c r="B6" s="129"/>
      <c r="C6" s="129"/>
      <c r="D6" s="118" t="s">
        <v>1373</v>
      </c>
      <c r="E6" s="140">
        <v>4120.58</v>
      </c>
      <c r="F6" s="141"/>
      <c r="G6" s="134">
        <v>4120.58</v>
      </c>
    </row>
    <row r="7" spans="1:7" ht="15">
      <c r="A7" s="111"/>
      <c r="B7" s="129"/>
      <c r="C7" s="129"/>
      <c r="D7" s="118" t="s">
        <v>1374</v>
      </c>
      <c r="E7" s="140">
        <v>2074.73</v>
      </c>
      <c r="F7" s="141"/>
      <c r="G7" s="134">
        <v>2074.73</v>
      </c>
    </row>
    <row r="8" spans="1:7" ht="30">
      <c r="A8" s="111"/>
      <c r="B8" s="129"/>
      <c r="C8" s="129"/>
      <c r="D8" s="118" t="s">
        <v>1375</v>
      </c>
      <c r="E8" s="140">
        <v>2007.16</v>
      </c>
      <c r="F8" s="141"/>
      <c r="G8" s="134">
        <v>2007.16</v>
      </c>
    </row>
    <row r="9" spans="1:7" ht="15">
      <c r="A9" s="111"/>
      <c r="B9" s="129"/>
      <c r="C9" s="129"/>
      <c r="D9" s="118" t="s">
        <v>1376</v>
      </c>
      <c r="E9" s="140">
        <v>504</v>
      </c>
      <c r="F9" s="141"/>
      <c r="G9" s="134">
        <v>504</v>
      </c>
    </row>
    <row r="10" spans="1:7" ht="15">
      <c r="A10" s="111"/>
      <c r="B10" s="129"/>
      <c r="C10" s="117" t="s">
        <v>1251</v>
      </c>
      <c r="D10" s="116"/>
      <c r="E10" s="138">
        <v>9184.71</v>
      </c>
      <c r="F10" s="139"/>
      <c r="G10" s="133">
        <v>9184.71</v>
      </c>
    </row>
    <row r="11" spans="1:7" ht="15">
      <c r="A11" s="111"/>
      <c r="B11" s="129"/>
      <c r="C11" s="117" t="s">
        <v>40</v>
      </c>
      <c r="D11" s="117" t="s">
        <v>1377</v>
      </c>
      <c r="E11" s="138">
        <v>35688.05</v>
      </c>
      <c r="F11" s="139"/>
      <c r="G11" s="133">
        <v>35688.05</v>
      </c>
    </row>
    <row r="12" spans="1:7" ht="15">
      <c r="A12" s="111"/>
      <c r="B12" s="129"/>
      <c r="C12" s="117" t="s">
        <v>1252</v>
      </c>
      <c r="D12" s="116"/>
      <c r="E12" s="138">
        <v>35688.05</v>
      </c>
      <c r="F12" s="139"/>
      <c r="G12" s="133">
        <v>35688.05</v>
      </c>
    </row>
    <row r="13" spans="1:7" ht="30">
      <c r="A13" s="111"/>
      <c r="B13" s="129"/>
      <c r="C13" s="117" t="s">
        <v>1188</v>
      </c>
      <c r="D13" s="117" t="s">
        <v>1378</v>
      </c>
      <c r="E13" s="138">
        <v>7916.16</v>
      </c>
      <c r="F13" s="139"/>
      <c r="G13" s="133">
        <v>7916.16</v>
      </c>
    </row>
    <row r="14" spans="1:7" ht="15">
      <c r="A14" s="111"/>
      <c r="B14" s="129"/>
      <c r="C14" s="117" t="s">
        <v>1253</v>
      </c>
      <c r="D14" s="116"/>
      <c r="E14" s="138">
        <v>7916.16</v>
      </c>
      <c r="F14" s="139"/>
      <c r="G14" s="133">
        <v>7916.16</v>
      </c>
    </row>
    <row r="15" spans="1:7" ht="15">
      <c r="A15" s="111"/>
      <c r="B15" s="129"/>
      <c r="C15" s="117" t="s">
        <v>42</v>
      </c>
      <c r="D15" s="117" t="s">
        <v>1379</v>
      </c>
      <c r="E15" s="138">
        <v>288.96</v>
      </c>
      <c r="F15" s="139"/>
      <c r="G15" s="133">
        <v>288.96</v>
      </c>
    </row>
    <row r="16" spans="1:7" ht="30">
      <c r="A16" s="111"/>
      <c r="B16" s="129"/>
      <c r="C16" s="129"/>
      <c r="D16" s="118" t="s">
        <v>1375</v>
      </c>
      <c r="E16" s="140">
        <v>195</v>
      </c>
      <c r="F16" s="141"/>
      <c r="G16" s="134">
        <v>195</v>
      </c>
    </row>
    <row r="17" spans="1:7" ht="15">
      <c r="A17" s="111"/>
      <c r="B17" s="129"/>
      <c r="C17" s="117" t="s">
        <v>1254</v>
      </c>
      <c r="D17" s="116"/>
      <c r="E17" s="138">
        <v>483.96</v>
      </c>
      <c r="F17" s="139"/>
      <c r="G17" s="133">
        <v>483.96</v>
      </c>
    </row>
    <row r="18" spans="1:7" ht="45">
      <c r="A18" s="111"/>
      <c r="B18" s="129"/>
      <c r="C18" s="117" t="s">
        <v>44</v>
      </c>
      <c r="D18" s="117" t="s">
        <v>1379</v>
      </c>
      <c r="E18" s="138">
        <v>18484.16</v>
      </c>
      <c r="F18" s="139"/>
      <c r="G18" s="133">
        <v>18484.16</v>
      </c>
    </row>
    <row r="19" spans="1:7" ht="45">
      <c r="A19" s="111"/>
      <c r="B19" s="129"/>
      <c r="C19" s="117" t="s">
        <v>1255</v>
      </c>
      <c r="D19" s="116"/>
      <c r="E19" s="138">
        <v>18484.16</v>
      </c>
      <c r="F19" s="139"/>
      <c r="G19" s="133">
        <v>18484.16</v>
      </c>
    </row>
    <row r="20" spans="1:7" ht="30">
      <c r="A20" s="111"/>
      <c r="B20" s="129"/>
      <c r="C20" s="117" t="s">
        <v>107</v>
      </c>
      <c r="D20" s="117" t="s">
        <v>1377</v>
      </c>
      <c r="E20" s="138">
        <v>7000</v>
      </c>
      <c r="F20" s="139"/>
      <c r="G20" s="133">
        <v>7000</v>
      </c>
    </row>
    <row r="21" spans="1:7" ht="30">
      <c r="A21" s="111"/>
      <c r="B21" s="129"/>
      <c r="C21" s="117" t="s">
        <v>1256</v>
      </c>
      <c r="D21" s="116"/>
      <c r="E21" s="138">
        <v>7000</v>
      </c>
      <c r="F21" s="139"/>
      <c r="G21" s="133">
        <v>7000</v>
      </c>
    </row>
    <row r="22" spans="1:7" ht="15">
      <c r="A22" s="111"/>
      <c r="B22" s="129"/>
      <c r="C22" s="117" t="s">
        <v>109</v>
      </c>
      <c r="D22" s="117" t="s">
        <v>1380</v>
      </c>
      <c r="E22" s="138">
        <v>3101.279999999992</v>
      </c>
      <c r="F22" s="139"/>
      <c r="G22" s="133">
        <v>3101.279999999992</v>
      </c>
    </row>
    <row r="23" spans="1:7" ht="30">
      <c r="A23" s="111"/>
      <c r="B23" s="129"/>
      <c r="C23" s="129"/>
      <c r="D23" s="118" t="s">
        <v>1375</v>
      </c>
      <c r="E23" s="140">
        <v>280</v>
      </c>
      <c r="F23" s="141"/>
      <c r="G23" s="134">
        <v>280</v>
      </c>
    </row>
    <row r="24" spans="1:7" ht="30">
      <c r="A24" s="111"/>
      <c r="B24" s="129"/>
      <c r="C24" s="117" t="s">
        <v>1257</v>
      </c>
      <c r="D24" s="116"/>
      <c r="E24" s="138">
        <v>3381.279999999992</v>
      </c>
      <c r="F24" s="139"/>
      <c r="G24" s="133">
        <v>3381.279999999992</v>
      </c>
    </row>
    <row r="25" spans="1:7" ht="15">
      <c r="A25" s="111"/>
      <c r="B25" s="129"/>
      <c r="C25" s="117" t="s">
        <v>86</v>
      </c>
      <c r="D25" s="117" t="s">
        <v>1381</v>
      </c>
      <c r="E25" s="138">
        <v>5820</v>
      </c>
      <c r="F25" s="139"/>
      <c r="G25" s="133">
        <v>5820</v>
      </c>
    </row>
    <row r="26" spans="1:7" ht="15">
      <c r="A26" s="111"/>
      <c r="B26" s="129"/>
      <c r="C26" s="117" t="s">
        <v>1258</v>
      </c>
      <c r="D26" s="116"/>
      <c r="E26" s="138">
        <v>5820</v>
      </c>
      <c r="F26" s="139"/>
      <c r="G26" s="133">
        <v>5820</v>
      </c>
    </row>
    <row r="27" spans="1:7" ht="15">
      <c r="A27" s="111"/>
      <c r="B27" s="129"/>
      <c r="C27" s="117" t="s">
        <v>111</v>
      </c>
      <c r="D27" s="117" t="s">
        <v>1381</v>
      </c>
      <c r="E27" s="138">
        <v>752.6400000000001</v>
      </c>
      <c r="F27" s="139"/>
      <c r="G27" s="133">
        <v>752.6400000000001</v>
      </c>
    </row>
    <row r="28" spans="1:7" ht="15">
      <c r="A28" s="111"/>
      <c r="B28" s="129"/>
      <c r="C28" s="117" t="s">
        <v>1259</v>
      </c>
      <c r="D28" s="116"/>
      <c r="E28" s="138">
        <v>752.6400000000001</v>
      </c>
      <c r="F28" s="139"/>
      <c r="G28" s="133">
        <v>752.6400000000001</v>
      </c>
    </row>
    <row r="29" spans="1:7" ht="15">
      <c r="A29" s="111"/>
      <c r="B29" s="129"/>
      <c r="C29" s="117" t="s">
        <v>46</v>
      </c>
      <c r="D29" s="117" t="s">
        <v>1382</v>
      </c>
      <c r="E29" s="138">
        <v>88071.83</v>
      </c>
      <c r="F29" s="139"/>
      <c r="G29" s="133">
        <v>88071.83</v>
      </c>
    </row>
    <row r="30" spans="1:7" ht="15">
      <c r="A30" s="111"/>
      <c r="B30" s="129"/>
      <c r="C30" s="117" t="s">
        <v>1260</v>
      </c>
      <c r="D30" s="116"/>
      <c r="E30" s="138">
        <v>88071.83</v>
      </c>
      <c r="F30" s="139"/>
      <c r="G30" s="133">
        <v>88071.83</v>
      </c>
    </row>
    <row r="31" spans="1:7" ht="75">
      <c r="A31" s="111"/>
      <c r="B31" s="129"/>
      <c r="C31" s="117" t="s">
        <v>93</v>
      </c>
      <c r="D31" s="117" t="s">
        <v>1383</v>
      </c>
      <c r="E31" s="138">
        <v>1200</v>
      </c>
      <c r="F31" s="139"/>
      <c r="G31" s="133">
        <v>1200</v>
      </c>
    </row>
    <row r="32" spans="1:7" ht="75">
      <c r="A32" s="111"/>
      <c r="B32" s="129"/>
      <c r="C32" s="117" t="s">
        <v>1261</v>
      </c>
      <c r="D32" s="116"/>
      <c r="E32" s="138">
        <v>1200</v>
      </c>
      <c r="F32" s="139"/>
      <c r="G32" s="133">
        <v>1200</v>
      </c>
    </row>
    <row r="33" spans="1:7" ht="15">
      <c r="A33" s="111"/>
      <c r="B33" s="129"/>
      <c r="C33" s="117" t="s">
        <v>98</v>
      </c>
      <c r="D33" s="117" t="s">
        <v>1384</v>
      </c>
      <c r="E33" s="138">
        <v>0</v>
      </c>
      <c r="F33" s="139"/>
      <c r="G33" s="133">
        <v>0</v>
      </c>
    </row>
    <row r="34" spans="1:7" ht="15">
      <c r="A34" s="111"/>
      <c r="B34" s="129"/>
      <c r="C34" s="129"/>
      <c r="D34" s="118" t="s">
        <v>1385</v>
      </c>
      <c r="E34" s="140">
        <v>31.25</v>
      </c>
      <c r="F34" s="141"/>
      <c r="G34" s="134">
        <v>31.25</v>
      </c>
    </row>
    <row r="35" spans="1:7" ht="30">
      <c r="A35" s="111"/>
      <c r="B35" s="129"/>
      <c r="C35" s="129"/>
      <c r="D35" s="118" t="s">
        <v>1386</v>
      </c>
      <c r="E35" s="140">
        <v>40.73</v>
      </c>
      <c r="F35" s="141"/>
      <c r="G35" s="134">
        <v>40.73</v>
      </c>
    </row>
    <row r="36" spans="1:7" ht="15">
      <c r="A36" s="111"/>
      <c r="B36" s="129"/>
      <c r="C36" s="129"/>
      <c r="D36" s="118" t="s">
        <v>1387</v>
      </c>
      <c r="E36" s="140">
        <v>507.53</v>
      </c>
      <c r="F36" s="141"/>
      <c r="G36" s="134">
        <v>507.53</v>
      </c>
    </row>
    <row r="37" spans="1:7" ht="15">
      <c r="A37" s="111"/>
      <c r="B37" s="129"/>
      <c r="C37" s="129"/>
      <c r="D37" s="118" t="s">
        <v>1388</v>
      </c>
      <c r="E37" s="140">
        <v>20.5</v>
      </c>
      <c r="F37" s="141"/>
      <c r="G37" s="134">
        <v>20.5</v>
      </c>
    </row>
    <row r="38" spans="1:7" ht="45">
      <c r="A38" s="111"/>
      <c r="B38" s="129"/>
      <c r="C38" s="129"/>
      <c r="D38" s="118" t="s">
        <v>1372</v>
      </c>
      <c r="E38" s="140">
        <v>2335.14</v>
      </c>
      <c r="F38" s="141"/>
      <c r="G38" s="134">
        <v>2335.14</v>
      </c>
    </row>
    <row r="39" spans="1:7" ht="15">
      <c r="A39" s="111"/>
      <c r="B39" s="129"/>
      <c r="C39" s="129"/>
      <c r="D39" s="118" t="s">
        <v>1389</v>
      </c>
      <c r="E39" s="140">
        <v>13.72</v>
      </c>
      <c r="F39" s="141"/>
      <c r="G39" s="134">
        <v>13.72</v>
      </c>
    </row>
    <row r="40" spans="1:7" ht="15">
      <c r="A40" s="111"/>
      <c r="B40" s="129"/>
      <c r="C40" s="129"/>
      <c r="D40" s="118" t="s">
        <v>1390</v>
      </c>
      <c r="E40" s="140">
        <v>1571.94</v>
      </c>
      <c r="F40" s="141"/>
      <c r="G40" s="134">
        <v>1571.94</v>
      </c>
    </row>
    <row r="41" spans="1:7" ht="30">
      <c r="A41" s="111"/>
      <c r="B41" s="129"/>
      <c r="C41" s="129"/>
      <c r="D41" s="118" t="s">
        <v>1391</v>
      </c>
      <c r="E41" s="140">
        <v>229.26</v>
      </c>
      <c r="F41" s="141"/>
      <c r="G41" s="134">
        <v>229.26</v>
      </c>
    </row>
    <row r="42" spans="1:7" ht="15">
      <c r="A42" s="111"/>
      <c r="B42" s="129"/>
      <c r="C42" s="117" t="s">
        <v>1262</v>
      </c>
      <c r="D42" s="116"/>
      <c r="E42" s="138">
        <v>4750.07</v>
      </c>
      <c r="F42" s="139"/>
      <c r="G42" s="133">
        <v>4750.07</v>
      </c>
    </row>
    <row r="43" spans="1:7" ht="30">
      <c r="A43" s="111"/>
      <c r="B43" s="129"/>
      <c r="C43" s="117" t="s">
        <v>1184</v>
      </c>
      <c r="D43" s="117" t="s">
        <v>1387</v>
      </c>
      <c r="E43" s="138">
        <v>132.22</v>
      </c>
      <c r="F43" s="139"/>
      <c r="G43" s="133">
        <v>132.22</v>
      </c>
    </row>
    <row r="44" spans="1:7" ht="30">
      <c r="A44" s="111"/>
      <c r="B44" s="129"/>
      <c r="C44" s="117" t="s">
        <v>1263</v>
      </c>
      <c r="D44" s="116"/>
      <c r="E44" s="138">
        <v>132.22</v>
      </c>
      <c r="F44" s="139"/>
      <c r="G44" s="133">
        <v>132.22</v>
      </c>
    </row>
    <row r="45" spans="1:7" ht="45">
      <c r="A45" s="111"/>
      <c r="B45" s="129"/>
      <c r="C45" s="117" t="s">
        <v>1190</v>
      </c>
      <c r="D45" s="117" t="s">
        <v>1372</v>
      </c>
      <c r="E45" s="138">
        <v>177.16</v>
      </c>
      <c r="F45" s="139"/>
      <c r="G45" s="133">
        <v>177.16</v>
      </c>
    </row>
    <row r="46" spans="1:7" ht="30">
      <c r="A46" s="111"/>
      <c r="B46" s="129"/>
      <c r="C46" s="117" t="s">
        <v>1264</v>
      </c>
      <c r="D46" s="116"/>
      <c r="E46" s="138">
        <v>177.16</v>
      </c>
      <c r="F46" s="139"/>
      <c r="G46" s="133">
        <v>177.16</v>
      </c>
    </row>
    <row r="47" spans="1:7" ht="30">
      <c r="A47" s="111"/>
      <c r="B47" s="129"/>
      <c r="C47" s="117" t="s">
        <v>48</v>
      </c>
      <c r="D47" s="117" t="s">
        <v>1392</v>
      </c>
      <c r="E47" s="138">
        <v>1150</v>
      </c>
      <c r="F47" s="139"/>
      <c r="G47" s="133">
        <v>1150</v>
      </c>
    </row>
    <row r="48" spans="1:7" ht="15">
      <c r="A48" s="111"/>
      <c r="B48" s="129"/>
      <c r="C48" s="117" t="s">
        <v>1265</v>
      </c>
      <c r="D48" s="116"/>
      <c r="E48" s="138">
        <v>1150</v>
      </c>
      <c r="F48" s="139"/>
      <c r="G48" s="133">
        <v>1150</v>
      </c>
    </row>
    <row r="49" spans="1:7" ht="30">
      <c r="A49" s="111"/>
      <c r="B49" s="129"/>
      <c r="C49" s="117" t="s">
        <v>1197</v>
      </c>
      <c r="D49" s="117" t="s">
        <v>1393</v>
      </c>
      <c r="E49" s="138">
        <v>43.5</v>
      </c>
      <c r="F49" s="139"/>
      <c r="G49" s="133">
        <v>43.5</v>
      </c>
    </row>
    <row r="50" spans="1:7" ht="30">
      <c r="A50" s="111"/>
      <c r="B50" s="129"/>
      <c r="C50" s="117" t="s">
        <v>1266</v>
      </c>
      <c r="D50" s="116"/>
      <c r="E50" s="138">
        <v>43.5</v>
      </c>
      <c r="F50" s="139"/>
      <c r="G50" s="133">
        <v>43.5</v>
      </c>
    </row>
    <row r="51" spans="1:7" ht="45">
      <c r="A51" s="111"/>
      <c r="B51" s="129"/>
      <c r="C51" s="117" t="s">
        <v>90</v>
      </c>
      <c r="D51" s="117" t="s">
        <v>1394</v>
      </c>
      <c r="E51" s="138">
        <v>1344</v>
      </c>
      <c r="F51" s="139"/>
      <c r="G51" s="133">
        <v>1344</v>
      </c>
    </row>
    <row r="52" spans="1:7" ht="30">
      <c r="A52" s="111"/>
      <c r="B52" s="129"/>
      <c r="C52" s="117" t="s">
        <v>1267</v>
      </c>
      <c r="D52" s="116"/>
      <c r="E52" s="138">
        <v>1344</v>
      </c>
      <c r="F52" s="139"/>
      <c r="G52" s="133">
        <v>1344</v>
      </c>
    </row>
    <row r="53" spans="1:7" ht="30">
      <c r="A53" s="111"/>
      <c r="B53" s="129"/>
      <c r="C53" s="117" t="s">
        <v>50</v>
      </c>
      <c r="D53" s="117" t="s">
        <v>1395</v>
      </c>
      <c r="E53" s="138">
        <v>8684.04</v>
      </c>
      <c r="F53" s="139"/>
      <c r="G53" s="133">
        <v>8684.04</v>
      </c>
    </row>
    <row r="54" spans="1:7" ht="30">
      <c r="A54" s="111"/>
      <c r="B54" s="129"/>
      <c r="C54" s="129"/>
      <c r="D54" s="118" t="s">
        <v>1396</v>
      </c>
      <c r="E54" s="140">
        <v>224499.48</v>
      </c>
      <c r="F54" s="141"/>
      <c r="G54" s="134">
        <v>224499.48</v>
      </c>
    </row>
    <row r="55" spans="1:7" ht="15">
      <c r="A55" s="111"/>
      <c r="B55" s="129"/>
      <c r="C55" s="129"/>
      <c r="D55" s="118" t="s">
        <v>1388</v>
      </c>
      <c r="E55" s="140">
        <v>32756.74</v>
      </c>
      <c r="F55" s="141"/>
      <c r="G55" s="134">
        <v>32756.74</v>
      </c>
    </row>
    <row r="56" spans="1:7" ht="30">
      <c r="A56" s="111"/>
      <c r="B56" s="129"/>
      <c r="C56" s="129"/>
      <c r="D56" s="118" t="s">
        <v>1392</v>
      </c>
      <c r="E56" s="140">
        <v>11469.1</v>
      </c>
      <c r="F56" s="141"/>
      <c r="G56" s="134">
        <v>11469.1</v>
      </c>
    </row>
    <row r="57" spans="1:7" ht="30">
      <c r="A57" s="111"/>
      <c r="B57" s="129"/>
      <c r="C57" s="117" t="s">
        <v>1268</v>
      </c>
      <c r="D57" s="116"/>
      <c r="E57" s="138">
        <v>277409.36</v>
      </c>
      <c r="F57" s="139"/>
      <c r="G57" s="133">
        <v>277409.36</v>
      </c>
    </row>
    <row r="58" spans="1:7" ht="30">
      <c r="A58" s="111"/>
      <c r="B58" s="129"/>
      <c r="C58" s="117" t="s">
        <v>84</v>
      </c>
      <c r="D58" s="117" t="s">
        <v>1386</v>
      </c>
      <c r="E58" s="138">
        <v>6000</v>
      </c>
      <c r="F58" s="139"/>
      <c r="G58" s="133">
        <v>6000</v>
      </c>
    </row>
    <row r="59" spans="1:7" ht="15">
      <c r="A59" s="111"/>
      <c r="B59" s="129"/>
      <c r="C59" s="117" t="s">
        <v>1269</v>
      </c>
      <c r="D59" s="116"/>
      <c r="E59" s="138">
        <v>6000</v>
      </c>
      <c r="F59" s="139"/>
      <c r="G59" s="133">
        <v>6000</v>
      </c>
    </row>
    <row r="60" spans="1:7" ht="30">
      <c r="A60" s="111"/>
      <c r="B60" s="129"/>
      <c r="C60" s="117" t="s">
        <v>82</v>
      </c>
      <c r="D60" s="117" t="s">
        <v>1397</v>
      </c>
      <c r="E60" s="138">
        <v>7840</v>
      </c>
      <c r="F60" s="139"/>
      <c r="G60" s="133">
        <v>7840</v>
      </c>
    </row>
    <row r="61" spans="1:7" ht="15">
      <c r="A61" s="111"/>
      <c r="B61" s="129"/>
      <c r="C61" s="117" t="s">
        <v>1270</v>
      </c>
      <c r="D61" s="116"/>
      <c r="E61" s="138">
        <v>7840</v>
      </c>
      <c r="F61" s="139"/>
      <c r="G61" s="133">
        <v>7840</v>
      </c>
    </row>
    <row r="62" spans="1:7" ht="45">
      <c r="A62" s="111"/>
      <c r="B62" s="129"/>
      <c r="C62" s="117" t="s">
        <v>55</v>
      </c>
      <c r="D62" s="117" t="s">
        <v>1398</v>
      </c>
      <c r="E62" s="138">
        <v>18029.04</v>
      </c>
      <c r="F62" s="139"/>
      <c r="G62" s="133">
        <v>18029.04</v>
      </c>
    </row>
    <row r="63" spans="1:7" ht="30">
      <c r="A63" s="111"/>
      <c r="B63" s="129"/>
      <c r="C63" s="117" t="s">
        <v>1271</v>
      </c>
      <c r="D63" s="116"/>
      <c r="E63" s="138">
        <v>18029.04</v>
      </c>
      <c r="F63" s="139"/>
      <c r="G63" s="133">
        <v>18029.04</v>
      </c>
    </row>
    <row r="64" spans="1:7" ht="30">
      <c r="A64" s="111"/>
      <c r="B64" s="129"/>
      <c r="C64" s="117" t="s">
        <v>1210</v>
      </c>
      <c r="D64" s="117" t="s">
        <v>1393</v>
      </c>
      <c r="E64" s="138">
        <v>126576.25</v>
      </c>
      <c r="F64" s="139"/>
      <c r="G64" s="133">
        <v>126576.25</v>
      </c>
    </row>
    <row r="65" spans="1:7" ht="30">
      <c r="A65" s="111"/>
      <c r="B65" s="129"/>
      <c r="C65" s="117" t="s">
        <v>1272</v>
      </c>
      <c r="D65" s="116"/>
      <c r="E65" s="138">
        <v>126576.25</v>
      </c>
      <c r="F65" s="139"/>
      <c r="G65" s="133">
        <v>126576.25</v>
      </c>
    </row>
    <row r="66" spans="1:7" ht="15">
      <c r="A66" s="111"/>
      <c r="B66" s="129"/>
      <c r="C66" s="117" t="s">
        <v>79</v>
      </c>
      <c r="D66" s="117" t="s">
        <v>1385</v>
      </c>
      <c r="E66" s="138">
        <v>857.25</v>
      </c>
      <c r="F66" s="139"/>
      <c r="G66" s="133">
        <v>857.25</v>
      </c>
    </row>
    <row r="67" spans="1:7" ht="15">
      <c r="A67" s="111"/>
      <c r="B67" s="129"/>
      <c r="C67" s="117" t="s">
        <v>1273</v>
      </c>
      <c r="D67" s="116"/>
      <c r="E67" s="138">
        <v>857.25</v>
      </c>
      <c r="F67" s="139"/>
      <c r="G67" s="133">
        <v>857.25</v>
      </c>
    </row>
    <row r="68" spans="1:7" ht="15">
      <c r="A68" s="111"/>
      <c r="B68" s="129"/>
      <c r="C68" s="117" t="s">
        <v>56</v>
      </c>
      <c r="D68" s="117" t="s">
        <v>1399</v>
      </c>
      <c r="E68" s="138">
        <v>658.0199999999995</v>
      </c>
      <c r="F68" s="139"/>
      <c r="G68" s="133">
        <v>658.0199999999995</v>
      </c>
    </row>
    <row r="69" spans="1:7" ht="15">
      <c r="A69" s="111"/>
      <c r="B69" s="129"/>
      <c r="C69" s="117" t="s">
        <v>1274</v>
      </c>
      <c r="D69" s="116"/>
      <c r="E69" s="138">
        <v>658.0199999999995</v>
      </c>
      <c r="F69" s="139"/>
      <c r="G69" s="133">
        <v>658.0199999999995</v>
      </c>
    </row>
    <row r="70" spans="1:7" ht="15">
      <c r="A70" s="111"/>
      <c r="B70" s="129"/>
      <c r="C70" s="117" t="s">
        <v>58</v>
      </c>
      <c r="D70" s="117" t="s">
        <v>1385</v>
      </c>
      <c r="E70" s="138">
        <v>10000</v>
      </c>
      <c r="F70" s="139"/>
      <c r="G70" s="133">
        <v>10000</v>
      </c>
    </row>
    <row r="71" spans="1:7" ht="15">
      <c r="A71" s="111"/>
      <c r="B71" s="129"/>
      <c r="C71" s="117" t="s">
        <v>1275</v>
      </c>
      <c r="D71" s="116"/>
      <c r="E71" s="138">
        <v>10000</v>
      </c>
      <c r="F71" s="139"/>
      <c r="G71" s="133">
        <v>10000</v>
      </c>
    </row>
    <row r="72" spans="1:7" ht="15">
      <c r="A72" s="111"/>
      <c r="B72" s="129"/>
      <c r="C72" s="117" t="s">
        <v>60</v>
      </c>
      <c r="D72" s="117" t="s">
        <v>1400</v>
      </c>
      <c r="E72" s="138">
        <v>32471.21</v>
      </c>
      <c r="F72" s="139"/>
      <c r="G72" s="133">
        <v>32471.21</v>
      </c>
    </row>
    <row r="73" spans="1:7" ht="15">
      <c r="A73" s="111"/>
      <c r="B73" s="129"/>
      <c r="C73" s="129"/>
      <c r="D73" s="118" t="s">
        <v>1401</v>
      </c>
      <c r="E73" s="140">
        <v>4276.730000000001</v>
      </c>
      <c r="F73" s="141"/>
      <c r="G73" s="134">
        <v>4276.730000000001</v>
      </c>
    </row>
    <row r="74" spans="1:7" ht="15">
      <c r="A74" s="111"/>
      <c r="B74" s="129"/>
      <c r="C74" s="117" t="s">
        <v>1276</v>
      </c>
      <c r="D74" s="116"/>
      <c r="E74" s="138">
        <v>36747.94</v>
      </c>
      <c r="F74" s="139"/>
      <c r="G74" s="133">
        <v>36747.94</v>
      </c>
    </row>
    <row r="75" spans="1:7" ht="30">
      <c r="A75" s="111"/>
      <c r="B75" s="129"/>
      <c r="C75" s="117" t="s">
        <v>88</v>
      </c>
      <c r="D75" s="117" t="s">
        <v>1402</v>
      </c>
      <c r="E75" s="138">
        <v>7375.2</v>
      </c>
      <c r="F75" s="139"/>
      <c r="G75" s="133">
        <v>7375.2</v>
      </c>
    </row>
    <row r="76" spans="1:7" ht="15">
      <c r="A76" s="111"/>
      <c r="B76" s="129"/>
      <c r="C76" s="117" t="s">
        <v>1277</v>
      </c>
      <c r="D76" s="116"/>
      <c r="E76" s="138">
        <v>7375.2</v>
      </c>
      <c r="F76" s="139"/>
      <c r="G76" s="133">
        <v>7375.2</v>
      </c>
    </row>
    <row r="77" spans="1:7" ht="30">
      <c r="A77" s="111"/>
      <c r="B77" s="129"/>
      <c r="C77" s="117" t="s">
        <v>63</v>
      </c>
      <c r="D77" s="117" t="s">
        <v>1393</v>
      </c>
      <c r="E77" s="138">
        <v>1373.5399999999995</v>
      </c>
      <c r="F77" s="139"/>
      <c r="G77" s="133">
        <v>1373.5399999999995</v>
      </c>
    </row>
    <row r="78" spans="1:7" ht="30">
      <c r="A78" s="111"/>
      <c r="B78" s="129"/>
      <c r="C78" s="117" t="s">
        <v>1278</v>
      </c>
      <c r="D78" s="116"/>
      <c r="E78" s="138">
        <v>1373.5399999999995</v>
      </c>
      <c r="F78" s="139"/>
      <c r="G78" s="133">
        <v>1373.5399999999995</v>
      </c>
    </row>
    <row r="79" spans="1:7" ht="30">
      <c r="A79" s="111"/>
      <c r="B79" s="129"/>
      <c r="C79" s="117" t="s">
        <v>115</v>
      </c>
      <c r="D79" s="117" t="s">
        <v>1393</v>
      </c>
      <c r="E79" s="138">
        <v>8059.87</v>
      </c>
      <c r="F79" s="139"/>
      <c r="G79" s="133">
        <v>8059.87</v>
      </c>
    </row>
    <row r="80" spans="1:7" ht="15">
      <c r="A80" s="111"/>
      <c r="B80" s="129"/>
      <c r="C80" s="117" t="s">
        <v>1279</v>
      </c>
      <c r="D80" s="116"/>
      <c r="E80" s="138">
        <v>8059.87</v>
      </c>
      <c r="F80" s="139"/>
      <c r="G80" s="133">
        <v>8059.87</v>
      </c>
    </row>
    <row r="81" spans="1:7" ht="15">
      <c r="A81" s="111"/>
      <c r="B81" s="129"/>
      <c r="C81" s="117" t="s">
        <v>65</v>
      </c>
      <c r="D81" s="117" t="s">
        <v>1403</v>
      </c>
      <c r="E81" s="138">
        <v>54013.58</v>
      </c>
      <c r="F81" s="139"/>
      <c r="G81" s="133">
        <v>54013.58</v>
      </c>
    </row>
    <row r="82" spans="1:7" ht="30">
      <c r="A82" s="111"/>
      <c r="B82" s="129"/>
      <c r="C82" s="117" t="s">
        <v>1280</v>
      </c>
      <c r="D82" s="116"/>
      <c r="E82" s="138">
        <v>54013.58</v>
      </c>
      <c r="F82" s="139"/>
      <c r="G82" s="133">
        <v>54013.58</v>
      </c>
    </row>
    <row r="83" spans="1:7" ht="15">
      <c r="A83" s="111"/>
      <c r="B83" s="129"/>
      <c r="C83" s="117" t="s">
        <v>69</v>
      </c>
      <c r="D83" s="117" t="s">
        <v>1384</v>
      </c>
      <c r="E83" s="138">
        <v>10380</v>
      </c>
      <c r="F83" s="139"/>
      <c r="G83" s="133">
        <v>10380</v>
      </c>
    </row>
    <row r="84" spans="1:7" ht="15">
      <c r="A84" s="111"/>
      <c r="B84" s="129"/>
      <c r="C84" s="117" t="s">
        <v>1281</v>
      </c>
      <c r="D84" s="116"/>
      <c r="E84" s="138">
        <v>10380</v>
      </c>
      <c r="F84" s="139"/>
      <c r="G84" s="133">
        <v>10380</v>
      </c>
    </row>
    <row r="85" spans="1:7" ht="45">
      <c r="A85" s="111"/>
      <c r="B85" s="129"/>
      <c r="C85" s="117" t="s">
        <v>113</v>
      </c>
      <c r="D85" s="117" t="s">
        <v>1394</v>
      </c>
      <c r="E85" s="138">
        <v>3920</v>
      </c>
      <c r="F85" s="139"/>
      <c r="G85" s="133">
        <v>3920</v>
      </c>
    </row>
    <row r="86" spans="1:7" ht="15">
      <c r="A86" s="111"/>
      <c r="B86" s="129"/>
      <c r="C86" s="117" t="s">
        <v>1282</v>
      </c>
      <c r="D86" s="116"/>
      <c r="E86" s="138">
        <v>3920</v>
      </c>
      <c r="F86" s="139"/>
      <c r="G86" s="133">
        <v>3920</v>
      </c>
    </row>
    <row r="87" spans="1:7" ht="15">
      <c r="A87" s="111"/>
      <c r="B87" s="129"/>
      <c r="C87" s="117" t="s">
        <v>71</v>
      </c>
      <c r="D87" s="117" t="s">
        <v>1404</v>
      </c>
      <c r="E87" s="138">
        <v>5146.32</v>
      </c>
      <c r="F87" s="139"/>
      <c r="G87" s="133">
        <v>5146.32</v>
      </c>
    </row>
    <row r="88" spans="1:7" ht="15">
      <c r="A88" s="111"/>
      <c r="B88" s="129"/>
      <c r="C88" s="129"/>
      <c r="D88" s="118" t="s">
        <v>1405</v>
      </c>
      <c r="E88" s="140">
        <v>33202.03</v>
      </c>
      <c r="F88" s="141"/>
      <c r="G88" s="134">
        <v>33202.03</v>
      </c>
    </row>
    <row r="89" spans="1:7" ht="15">
      <c r="A89" s="111"/>
      <c r="B89" s="129"/>
      <c r="C89" s="129"/>
      <c r="D89" s="118" t="s">
        <v>1395</v>
      </c>
      <c r="E89" s="140">
        <v>10901.55</v>
      </c>
      <c r="F89" s="141"/>
      <c r="G89" s="134">
        <v>10901.55</v>
      </c>
    </row>
    <row r="90" spans="1:7" ht="15">
      <c r="A90" s="111"/>
      <c r="B90" s="129"/>
      <c r="C90" s="117" t="s">
        <v>1283</v>
      </c>
      <c r="D90" s="116"/>
      <c r="E90" s="138">
        <v>49249.899999999994</v>
      </c>
      <c r="F90" s="139"/>
      <c r="G90" s="133">
        <v>49249.899999999994</v>
      </c>
    </row>
    <row r="91" spans="1:7" ht="30">
      <c r="A91" s="111"/>
      <c r="B91" s="129"/>
      <c r="C91" s="117" t="s">
        <v>95</v>
      </c>
      <c r="D91" s="117" t="s">
        <v>1391</v>
      </c>
      <c r="E91" s="138">
        <v>1295.34</v>
      </c>
      <c r="F91" s="139"/>
      <c r="G91" s="133">
        <v>1295.34</v>
      </c>
    </row>
    <row r="92" spans="1:7" ht="15">
      <c r="A92" s="111"/>
      <c r="B92" s="129"/>
      <c r="C92" s="117" t="s">
        <v>1284</v>
      </c>
      <c r="D92" s="116"/>
      <c r="E92" s="138">
        <v>1295.34</v>
      </c>
      <c r="F92" s="139"/>
      <c r="G92" s="133">
        <v>1295.34</v>
      </c>
    </row>
    <row r="93" spans="1:7" ht="15">
      <c r="A93" s="111"/>
      <c r="B93" s="129"/>
      <c r="C93" s="117" t="s">
        <v>75</v>
      </c>
      <c r="D93" s="117" t="s">
        <v>1387</v>
      </c>
      <c r="E93" s="138">
        <v>151.54</v>
      </c>
      <c r="F93" s="139"/>
      <c r="G93" s="133">
        <v>151.54</v>
      </c>
    </row>
    <row r="94" spans="1:7" ht="15">
      <c r="A94" s="111"/>
      <c r="B94" s="129"/>
      <c r="C94" s="117" t="s">
        <v>1285</v>
      </c>
      <c r="D94" s="116"/>
      <c r="E94" s="138">
        <v>151.54</v>
      </c>
      <c r="F94" s="139"/>
      <c r="G94" s="133">
        <v>151.54</v>
      </c>
    </row>
    <row r="95" spans="1:7" ht="45">
      <c r="A95" s="111"/>
      <c r="B95" s="129"/>
      <c r="C95" s="117" t="s">
        <v>1199</v>
      </c>
      <c r="D95" s="117" t="s">
        <v>1398</v>
      </c>
      <c r="E95" s="138">
        <v>7940</v>
      </c>
      <c r="F95" s="139"/>
      <c r="G95" s="133">
        <v>7940</v>
      </c>
    </row>
    <row r="96" spans="1:7" ht="30">
      <c r="A96" s="111"/>
      <c r="B96" s="129"/>
      <c r="C96" s="129"/>
      <c r="D96" s="118" t="s">
        <v>1378</v>
      </c>
      <c r="E96" s="140">
        <v>164.42</v>
      </c>
      <c r="F96" s="141"/>
      <c r="G96" s="134">
        <v>164.42</v>
      </c>
    </row>
    <row r="97" spans="1:7" ht="15">
      <c r="A97" s="111"/>
      <c r="B97" s="129"/>
      <c r="C97" s="129"/>
      <c r="D97" s="118" t="s">
        <v>1379</v>
      </c>
      <c r="E97" s="140">
        <v>30.97</v>
      </c>
      <c r="F97" s="141"/>
      <c r="G97" s="134">
        <v>30.97</v>
      </c>
    </row>
    <row r="98" spans="1:7" ht="45">
      <c r="A98" s="111"/>
      <c r="B98" s="129"/>
      <c r="C98" s="129"/>
      <c r="D98" s="118" t="s">
        <v>1372</v>
      </c>
      <c r="E98" s="140">
        <v>3787.52</v>
      </c>
      <c r="F98" s="141"/>
      <c r="G98" s="134">
        <v>3787.52</v>
      </c>
    </row>
    <row r="99" spans="1:7" ht="15">
      <c r="A99" s="111"/>
      <c r="B99" s="129"/>
      <c r="C99" s="129"/>
      <c r="D99" s="118" t="s">
        <v>1389</v>
      </c>
      <c r="E99" s="140">
        <v>42</v>
      </c>
      <c r="F99" s="141"/>
      <c r="G99" s="134">
        <v>42</v>
      </c>
    </row>
    <row r="100" spans="1:7" ht="15">
      <c r="A100" s="111"/>
      <c r="B100" s="129"/>
      <c r="C100" s="129"/>
      <c r="D100" s="118" t="s">
        <v>1406</v>
      </c>
      <c r="E100" s="140">
        <v>1819.92</v>
      </c>
      <c r="F100" s="141"/>
      <c r="G100" s="134">
        <v>1819.92</v>
      </c>
    </row>
    <row r="101" spans="1:7" ht="15">
      <c r="A101" s="111"/>
      <c r="B101" s="129"/>
      <c r="C101" s="129"/>
      <c r="D101" s="118" t="s">
        <v>1390</v>
      </c>
      <c r="E101" s="140">
        <v>52.72</v>
      </c>
      <c r="F101" s="141"/>
      <c r="G101" s="134">
        <v>52.72</v>
      </c>
    </row>
    <row r="102" spans="1:7" ht="30">
      <c r="A102" s="111"/>
      <c r="B102" s="129"/>
      <c r="C102" s="129"/>
      <c r="D102" s="118" t="s">
        <v>1375</v>
      </c>
      <c r="E102" s="140">
        <v>547.04</v>
      </c>
      <c r="F102" s="141"/>
      <c r="G102" s="134">
        <v>547.04</v>
      </c>
    </row>
    <row r="103" spans="1:7" ht="15">
      <c r="A103" s="111"/>
      <c r="B103" s="129"/>
      <c r="C103" s="129"/>
      <c r="D103" s="118" t="s">
        <v>1407</v>
      </c>
      <c r="E103" s="140">
        <v>1022.6999999999999</v>
      </c>
      <c r="F103" s="141"/>
      <c r="G103" s="134">
        <v>1022.6999999999999</v>
      </c>
    </row>
    <row r="104" spans="1:7" ht="30">
      <c r="A104" s="111"/>
      <c r="B104" s="129"/>
      <c r="C104" s="117" t="s">
        <v>1286</v>
      </c>
      <c r="D104" s="116"/>
      <c r="E104" s="138">
        <v>15407.29</v>
      </c>
      <c r="F104" s="139"/>
      <c r="G104" s="133">
        <v>15407.29</v>
      </c>
    </row>
    <row r="105" spans="1:7" ht="15">
      <c r="A105" s="111"/>
      <c r="B105" s="129"/>
      <c r="C105" s="117" t="s">
        <v>77</v>
      </c>
      <c r="D105" s="117" t="s">
        <v>1395</v>
      </c>
      <c r="E105" s="138">
        <v>597.29</v>
      </c>
      <c r="F105" s="139"/>
      <c r="G105" s="133">
        <v>597.29</v>
      </c>
    </row>
    <row r="106" spans="1:7" ht="15">
      <c r="A106" s="111"/>
      <c r="B106" s="129"/>
      <c r="C106" s="117" t="s">
        <v>1287</v>
      </c>
      <c r="D106" s="116"/>
      <c r="E106" s="138">
        <v>597.29</v>
      </c>
      <c r="F106" s="139"/>
      <c r="G106" s="133">
        <v>597.29</v>
      </c>
    </row>
    <row r="107" spans="1:7" ht="15">
      <c r="A107" s="111"/>
      <c r="B107" s="117" t="s">
        <v>1238</v>
      </c>
      <c r="C107" s="116"/>
      <c r="D107" s="116"/>
      <c r="E107" s="138">
        <v>821521.1499999999</v>
      </c>
      <c r="F107" s="139"/>
      <c r="G107" s="133">
        <v>821521.1499999999</v>
      </c>
    </row>
    <row r="108" spans="1:7" ht="30">
      <c r="A108" s="111"/>
      <c r="B108" s="117" t="s">
        <v>119</v>
      </c>
      <c r="C108" s="117" t="s">
        <v>120</v>
      </c>
      <c r="D108" s="117" t="s">
        <v>1403</v>
      </c>
      <c r="E108" s="138">
        <v>600</v>
      </c>
      <c r="F108" s="139"/>
      <c r="G108" s="133">
        <v>600</v>
      </c>
    </row>
    <row r="109" spans="1:7" ht="15">
      <c r="A109" s="111"/>
      <c r="B109" s="129"/>
      <c r="C109" s="117" t="s">
        <v>1288</v>
      </c>
      <c r="D109" s="116"/>
      <c r="E109" s="138">
        <v>600</v>
      </c>
      <c r="F109" s="139"/>
      <c r="G109" s="133">
        <v>600</v>
      </c>
    </row>
    <row r="110" spans="1:7" ht="30">
      <c r="A110" s="111"/>
      <c r="B110" s="129"/>
      <c r="C110" s="117" t="s">
        <v>122</v>
      </c>
      <c r="D110" s="117" t="s">
        <v>1408</v>
      </c>
      <c r="E110" s="138">
        <v>550</v>
      </c>
      <c r="F110" s="139"/>
      <c r="G110" s="133">
        <v>550</v>
      </c>
    </row>
    <row r="111" spans="1:7" ht="30">
      <c r="A111" s="111"/>
      <c r="B111" s="129"/>
      <c r="C111" s="129"/>
      <c r="D111" s="118" t="s">
        <v>1409</v>
      </c>
      <c r="E111" s="140">
        <v>550</v>
      </c>
      <c r="F111" s="141"/>
      <c r="G111" s="134">
        <v>550</v>
      </c>
    </row>
    <row r="112" spans="1:7" ht="15">
      <c r="A112" s="111"/>
      <c r="B112" s="129"/>
      <c r="C112" s="129"/>
      <c r="D112" s="118" t="s">
        <v>1410</v>
      </c>
      <c r="E112" s="140">
        <v>135</v>
      </c>
      <c r="F112" s="141"/>
      <c r="G112" s="134">
        <v>135</v>
      </c>
    </row>
    <row r="113" spans="1:7" ht="30">
      <c r="A113" s="111"/>
      <c r="B113" s="129"/>
      <c r="C113" s="117" t="s">
        <v>1289</v>
      </c>
      <c r="D113" s="116"/>
      <c r="E113" s="138">
        <v>1235</v>
      </c>
      <c r="F113" s="139"/>
      <c r="G113" s="133">
        <v>1235</v>
      </c>
    </row>
    <row r="114" spans="1:7" ht="45">
      <c r="A114" s="111"/>
      <c r="B114" s="117" t="s">
        <v>1239</v>
      </c>
      <c r="C114" s="116"/>
      <c r="D114" s="116"/>
      <c r="E114" s="138">
        <v>1835</v>
      </c>
      <c r="F114" s="139"/>
      <c r="G114" s="133">
        <v>1835</v>
      </c>
    </row>
    <row r="115" spans="1:7" ht="30">
      <c r="A115" s="111"/>
      <c r="B115" s="117" t="s">
        <v>124</v>
      </c>
      <c r="C115" s="117" t="s">
        <v>125</v>
      </c>
      <c r="D115" s="117" t="s">
        <v>1402</v>
      </c>
      <c r="E115" s="138">
        <v>1826.72</v>
      </c>
      <c r="F115" s="139"/>
      <c r="G115" s="133">
        <v>1826.72</v>
      </c>
    </row>
    <row r="116" spans="1:7" ht="15">
      <c r="A116" s="111"/>
      <c r="B116" s="129"/>
      <c r="C116" s="117" t="s">
        <v>1290</v>
      </c>
      <c r="D116" s="116"/>
      <c r="E116" s="138">
        <v>1826.72</v>
      </c>
      <c r="F116" s="139"/>
      <c r="G116" s="133">
        <v>1826.72</v>
      </c>
    </row>
    <row r="117" spans="1:7" ht="30">
      <c r="A117" s="111"/>
      <c r="B117" s="117" t="s">
        <v>1231</v>
      </c>
      <c r="C117" s="116"/>
      <c r="D117" s="116"/>
      <c r="E117" s="138">
        <v>1826.72</v>
      </c>
      <c r="F117" s="139"/>
      <c r="G117" s="133">
        <v>1826.72</v>
      </c>
    </row>
    <row r="118" spans="1:7" ht="30">
      <c r="A118" s="111"/>
      <c r="B118" s="117" t="s">
        <v>128</v>
      </c>
      <c r="C118" s="117" t="s">
        <v>129</v>
      </c>
      <c r="D118" s="117" t="s">
        <v>1411</v>
      </c>
      <c r="E118" s="138">
        <v>0</v>
      </c>
      <c r="F118" s="139"/>
      <c r="G118" s="133">
        <v>0</v>
      </c>
    </row>
    <row r="119" spans="1:7" ht="30">
      <c r="A119" s="111"/>
      <c r="B119" s="129"/>
      <c r="C119" s="117" t="s">
        <v>1291</v>
      </c>
      <c r="D119" s="116"/>
      <c r="E119" s="138">
        <v>0</v>
      </c>
      <c r="F119" s="139"/>
      <c r="G119" s="133">
        <v>0</v>
      </c>
    </row>
    <row r="120" spans="1:7" ht="30">
      <c r="A120" s="111"/>
      <c r="B120" s="117" t="s">
        <v>1240</v>
      </c>
      <c r="C120" s="116"/>
      <c r="D120" s="116"/>
      <c r="E120" s="138">
        <v>0</v>
      </c>
      <c r="F120" s="139"/>
      <c r="G120" s="133">
        <v>0</v>
      </c>
    </row>
    <row r="121" spans="1:7" ht="30">
      <c r="A121" s="111"/>
      <c r="B121" s="117" t="s">
        <v>131</v>
      </c>
      <c r="C121" s="117" t="s">
        <v>132</v>
      </c>
      <c r="D121" s="117" t="s">
        <v>1395</v>
      </c>
      <c r="E121" s="138">
        <v>67200</v>
      </c>
      <c r="F121" s="139"/>
      <c r="G121" s="133">
        <v>67200</v>
      </c>
    </row>
    <row r="122" spans="1:7" ht="30">
      <c r="A122" s="111"/>
      <c r="B122" s="129"/>
      <c r="C122" s="117" t="s">
        <v>1292</v>
      </c>
      <c r="D122" s="116"/>
      <c r="E122" s="138">
        <v>67200</v>
      </c>
      <c r="F122" s="139"/>
      <c r="G122" s="133">
        <v>67200</v>
      </c>
    </row>
    <row r="123" spans="1:7" ht="45">
      <c r="A123" s="111"/>
      <c r="B123" s="129"/>
      <c r="C123" s="117" t="s">
        <v>1161</v>
      </c>
      <c r="D123" s="117" t="s">
        <v>1412</v>
      </c>
      <c r="E123" s="138">
        <v>0</v>
      </c>
      <c r="F123" s="139"/>
      <c r="G123" s="133">
        <v>0</v>
      </c>
    </row>
    <row r="124" spans="1:7" ht="45">
      <c r="A124" s="111"/>
      <c r="B124" s="129"/>
      <c r="C124" s="117" t="s">
        <v>1293</v>
      </c>
      <c r="D124" s="116"/>
      <c r="E124" s="138">
        <v>0</v>
      </c>
      <c r="F124" s="139"/>
      <c r="G124" s="133">
        <v>0</v>
      </c>
    </row>
    <row r="125" spans="1:7" ht="30">
      <c r="A125" s="111"/>
      <c r="B125" s="129"/>
      <c r="C125" s="117" t="s">
        <v>134</v>
      </c>
      <c r="D125" s="117" t="s">
        <v>1402</v>
      </c>
      <c r="E125" s="138">
        <v>5000</v>
      </c>
      <c r="F125" s="139"/>
      <c r="G125" s="133">
        <v>5000</v>
      </c>
    </row>
    <row r="126" spans="1:7" ht="30">
      <c r="A126" s="111"/>
      <c r="B126" s="129"/>
      <c r="C126" s="117" t="s">
        <v>1294</v>
      </c>
      <c r="D126" s="116"/>
      <c r="E126" s="138">
        <v>5000</v>
      </c>
      <c r="F126" s="139"/>
      <c r="G126" s="133">
        <v>5000</v>
      </c>
    </row>
    <row r="127" spans="1:7" ht="15">
      <c r="A127" s="111"/>
      <c r="B127" s="129"/>
      <c r="C127" s="117" t="s">
        <v>136</v>
      </c>
      <c r="D127" s="117" t="s">
        <v>1406</v>
      </c>
      <c r="E127" s="138">
        <v>7000</v>
      </c>
      <c r="F127" s="139"/>
      <c r="G127" s="133">
        <v>7000</v>
      </c>
    </row>
    <row r="128" spans="1:7" ht="15">
      <c r="A128" s="111"/>
      <c r="B128" s="129"/>
      <c r="C128" s="117" t="s">
        <v>1295</v>
      </c>
      <c r="D128" s="116"/>
      <c r="E128" s="138">
        <v>7000</v>
      </c>
      <c r="F128" s="139"/>
      <c r="G128" s="133">
        <v>7000</v>
      </c>
    </row>
    <row r="129" spans="1:7" ht="30">
      <c r="A129" s="111"/>
      <c r="B129" s="129"/>
      <c r="C129" s="117" t="s">
        <v>138</v>
      </c>
      <c r="D129" s="117" t="s">
        <v>1412</v>
      </c>
      <c r="E129" s="138">
        <v>25000</v>
      </c>
      <c r="F129" s="139"/>
      <c r="G129" s="133">
        <v>25000</v>
      </c>
    </row>
    <row r="130" spans="1:7" ht="30">
      <c r="A130" s="111"/>
      <c r="B130" s="129"/>
      <c r="C130" s="117" t="s">
        <v>1296</v>
      </c>
      <c r="D130" s="116"/>
      <c r="E130" s="138">
        <v>25000</v>
      </c>
      <c r="F130" s="139"/>
      <c r="G130" s="133">
        <v>25000</v>
      </c>
    </row>
    <row r="131" spans="1:7" ht="15">
      <c r="A131" s="111"/>
      <c r="B131" s="129"/>
      <c r="C131" s="117" t="s">
        <v>1117</v>
      </c>
      <c r="D131" s="117" t="s">
        <v>1406</v>
      </c>
      <c r="E131" s="138">
        <v>20880</v>
      </c>
      <c r="F131" s="139"/>
      <c r="G131" s="133">
        <v>20880</v>
      </c>
    </row>
    <row r="132" spans="1:7" ht="30">
      <c r="A132" s="111"/>
      <c r="B132" s="129"/>
      <c r="C132" s="117" t="s">
        <v>1297</v>
      </c>
      <c r="D132" s="116"/>
      <c r="E132" s="138">
        <v>20880</v>
      </c>
      <c r="F132" s="139"/>
      <c r="G132" s="133">
        <v>20880</v>
      </c>
    </row>
    <row r="133" spans="1:7" ht="45">
      <c r="A133" s="111"/>
      <c r="B133" s="129"/>
      <c r="C133" s="117" t="s">
        <v>1163</v>
      </c>
      <c r="D133" s="117" t="s">
        <v>1412</v>
      </c>
      <c r="E133" s="138">
        <v>0</v>
      </c>
      <c r="F133" s="139"/>
      <c r="G133" s="133">
        <v>0</v>
      </c>
    </row>
    <row r="134" spans="1:7" ht="45">
      <c r="A134" s="111"/>
      <c r="B134" s="129"/>
      <c r="C134" s="117" t="s">
        <v>1298</v>
      </c>
      <c r="D134" s="116"/>
      <c r="E134" s="138">
        <v>0</v>
      </c>
      <c r="F134" s="139"/>
      <c r="G134" s="133">
        <v>0</v>
      </c>
    </row>
    <row r="135" spans="1:7" ht="45">
      <c r="A135" s="111"/>
      <c r="B135" s="117" t="s">
        <v>1233</v>
      </c>
      <c r="C135" s="116"/>
      <c r="D135" s="116"/>
      <c r="E135" s="138">
        <v>125080</v>
      </c>
      <c r="F135" s="139"/>
      <c r="G135" s="133">
        <v>125080</v>
      </c>
    </row>
    <row r="136" spans="1:7" ht="30">
      <c r="A136" s="117" t="s">
        <v>1228</v>
      </c>
      <c r="B136" s="116"/>
      <c r="C136" s="116"/>
      <c r="D136" s="116"/>
      <c r="E136" s="138">
        <v>950262.8699999999</v>
      </c>
      <c r="F136" s="139"/>
      <c r="G136" s="133">
        <v>950262.8699999999</v>
      </c>
    </row>
    <row r="137" spans="1:7" ht="90">
      <c r="A137" s="108" t="s">
        <v>1118</v>
      </c>
      <c r="B137" s="117" t="s">
        <v>1127</v>
      </c>
      <c r="C137" s="117" t="s">
        <v>154</v>
      </c>
      <c r="D137" s="117" t="s">
        <v>1413</v>
      </c>
      <c r="E137" s="138">
        <v>130.5</v>
      </c>
      <c r="F137" s="139"/>
      <c r="G137" s="133">
        <v>130.5</v>
      </c>
    </row>
    <row r="138" spans="1:7" ht="45">
      <c r="A138" s="111"/>
      <c r="B138" s="129"/>
      <c r="C138" s="117" t="s">
        <v>1299</v>
      </c>
      <c r="D138" s="116"/>
      <c r="E138" s="138">
        <v>130.5</v>
      </c>
      <c r="F138" s="139"/>
      <c r="G138" s="133">
        <v>130.5</v>
      </c>
    </row>
    <row r="139" spans="1:7" ht="75">
      <c r="A139" s="111"/>
      <c r="B139" s="129"/>
      <c r="C139" s="117" t="s">
        <v>1241</v>
      </c>
      <c r="D139" s="117" t="s">
        <v>1413</v>
      </c>
      <c r="E139" s="138">
        <v>2815.68</v>
      </c>
      <c r="F139" s="139"/>
      <c r="G139" s="133">
        <v>2815.68</v>
      </c>
    </row>
    <row r="140" spans="1:7" ht="75">
      <c r="A140" s="111"/>
      <c r="B140" s="129"/>
      <c r="C140" s="117" t="s">
        <v>1300</v>
      </c>
      <c r="D140" s="116"/>
      <c r="E140" s="138">
        <v>2815.68</v>
      </c>
      <c r="F140" s="139"/>
      <c r="G140" s="133">
        <v>2815.68</v>
      </c>
    </row>
    <row r="141" spans="1:7" ht="15">
      <c r="A141" s="111"/>
      <c r="B141" s="129"/>
      <c r="C141" s="117" t="s">
        <v>1179</v>
      </c>
      <c r="D141" s="117" t="s">
        <v>1389</v>
      </c>
      <c r="E141" s="138">
        <v>7600</v>
      </c>
      <c r="F141" s="139"/>
      <c r="G141" s="133">
        <v>7600</v>
      </c>
    </row>
    <row r="142" spans="1:7" ht="15">
      <c r="A142" s="111"/>
      <c r="B142" s="129"/>
      <c r="C142" s="117" t="s">
        <v>1301</v>
      </c>
      <c r="D142" s="116"/>
      <c r="E142" s="138">
        <v>7600</v>
      </c>
      <c r="F142" s="139"/>
      <c r="G142" s="133">
        <v>7600</v>
      </c>
    </row>
    <row r="143" spans="1:7" ht="30">
      <c r="A143" s="111"/>
      <c r="B143" s="129"/>
      <c r="C143" s="117" t="s">
        <v>150</v>
      </c>
      <c r="D143" s="117" t="s">
        <v>1414</v>
      </c>
      <c r="E143" s="138">
        <v>2051506</v>
      </c>
      <c r="F143" s="139"/>
      <c r="G143" s="133">
        <v>2051506</v>
      </c>
    </row>
    <row r="144" spans="1:7" ht="30">
      <c r="A144" s="111"/>
      <c r="B144" s="129"/>
      <c r="C144" s="117" t="s">
        <v>1302</v>
      </c>
      <c r="D144" s="116"/>
      <c r="E144" s="138">
        <v>2051506</v>
      </c>
      <c r="F144" s="139"/>
      <c r="G144" s="133">
        <v>2051506</v>
      </c>
    </row>
    <row r="145" spans="1:7" ht="90">
      <c r="A145" s="111"/>
      <c r="B145" s="117" t="s">
        <v>1242</v>
      </c>
      <c r="C145" s="116"/>
      <c r="D145" s="116"/>
      <c r="E145" s="138">
        <v>2062052.18</v>
      </c>
      <c r="F145" s="139"/>
      <c r="G145" s="133">
        <v>2062052.18</v>
      </c>
    </row>
    <row r="146" spans="1:7" ht="60">
      <c r="A146" s="111"/>
      <c r="B146" s="117" t="s">
        <v>156</v>
      </c>
      <c r="C146" s="117" t="s">
        <v>209</v>
      </c>
      <c r="D146" s="117" t="s">
        <v>1415</v>
      </c>
      <c r="E146" s="138"/>
      <c r="F146" s="139">
        <v>0</v>
      </c>
      <c r="G146" s="133">
        <v>0</v>
      </c>
    </row>
    <row r="147" spans="1:7" ht="45">
      <c r="A147" s="111"/>
      <c r="B147" s="129"/>
      <c r="C147" s="117" t="s">
        <v>1303</v>
      </c>
      <c r="D147" s="116"/>
      <c r="E147" s="138"/>
      <c r="F147" s="139">
        <v>0</v>
      </c>
      <c r="G147" s="133">
        <v>0</v>
      </c>
    </row>
    <row r="148" spans="1:7" ht="30">
      <c r="A148" s="111"/>
      <c r="B148" s="129"/>
      <c r="C148" s="117" t="s">
        <v>159</v>
      </c>
      <c r="D148" s="117" t="s">
        <v>1388</v>
      </c>
      <c r="E148" s="138">
        <v>7499.52</v>
      </c>
      <c r="F148" s="139"/>
      <c r="G148" s="133">
        <v>7499.52</v>
      </c>
    </row>
    <row r="149" spans="1:7" ht="30">
      <c r="A149" s="111"/>
      <c r="B149" s="129"/>
      <c r="C149" s="117" t="s">
        <v>1304</v>
      </c>
      <c r="D149" s="116"/>
      <c r="E149" s="138">
        <v>7499.52</v>
      </c>
      <c r="F149" s="139"/>
      <c r="G149" s="133">
        <v>7499.52</v>
      </c>
    </row>
    <row r="150" spans="1:7" ht="60">
      <c r="A150" s="111"/>
      <c r="B150" s="129"/>
      <c r="C150" s="117" t="s">
        <v>206</v>
      </c>
      <c r="D150" s="117" t="s">
        <v>1416</v>
      </c>
      <c r="E150" s="138"/>
      <c r="F150" s="139">
        <v>15000</v>
      </c>
      <c r="G150" s="133">
        <v>15000</v>
      </c>
    </row>
    <row r="151" spans="1:7" ht="30">
      <c r="A151" s="111"/>
      <c r="B151" s="129"/>
      <c r="C151" s="129"/>
      <c r="D151" s="118" t="s">
        <v>1417</v>
      </c>
      <c r="E151" s="140"/>
      <c r="F151" s="141">
        <v>33700</v>
      </c>
      <c r="G151" s="134">
        <v>33700</v>
      </c>
    </row>
    <row r="152" spans="1:7" ht="60">
      <c r="A152" s="111"/>
      <c r="B152" s="129"/>
      <c r="C152" s="117" t="s">
        <v>1305</v>
      </c>
      <c r="D152" s="116"/>
      <c r="E152" s="138"/>
      <c r="F152" s="139">
        <v>48700</v>
      </c>
      <c r="G152" s="133">
        <v>48700</v>
      </c>
    </row>
    <row r="153" spans="1:7" ht="60">
      <c r="A153" s="111"/>
      <c r="B153" s="129"/>
      <c r="C153" s="117" t="s">
        <v>157</v>
      </c>
      <c r="D153" s="117" t="s">
        <v>1376</v>
      </c>
      <c r="E153" s="138">
        <v>1234.02</v>
      </c>
      <c r="F153" s="139"/>
      <c r="G153" s="133">
        <v>1234.02</v>
      </c>
    </row>
    <row r="154" spans="1:7" ht="60">
      <c r="A154" s="111"/>
      <c r="B154" s="129"/>
      <c r="C154" s="117" t="s">
        <v>1306</v>
      </c>
      <c r="D154" s="116"/>
      <c r="E154" s="138">
        <v>1234.02</v>
      </c>
      <c r="F154" s="139"/>
      <c r="G154" s="133">
        <v>1234.02</v>
      </c>
    </row>
    <row r="155" spans="1:7" ht="45">
      <c r="A155" s="111"/>
      <c r="B155" s="129"/>
      <c r="C155" s="117" t="s">
        <v>1152</v>
      </c>
      <c r="D155" s="117" t="s">
        <v>1402</v>
      </c>
      <c r="E155" s="138">
        <v>0</v>
      </c>
      <c r="F155" s="139"/>
      <c r="G155" s="133">
        <v>0</v>
      </c>
    </row>
    <row r="156" spans="1:7" ht="45">
      <c r="A156" s="111"/>
      <c r="B156" s="129"/>
      <c r="C156" s="117" t="s">
        <v>1307</v>
      </c>
      <c r="D156" s="116"/>
      <c r="E156" s="138">
        <v>0</v>
      </c>
      <c r="F156" s="139"/>
      <c r="G156" s="133">
        <v>0</v>
      </c>
    </row>
    <row r="157" spans="1:7" ht="60">
      <c r="A157" s="111"/>
      <c r="B157" s="129"/>
      <c r="C157" s="117" t="s">
        <v>169</v>
      </c>
      <c r="D157" s="117" t="s">
        <v>1418</v>
      </c>
      <c r="E157" s="138">
        <v>5669.73</v>
      </c>
      <c r="F157" s="139"/>
      <c r="G157" s="133">
        <v>5669.73</v>
      </c>
    </row>
    <row r="158" spans="1:7" ht="15">
      <c r="A158" s="111"/>
      <c r="B158" s="129"/>
      <c r="C158" s="129"/>
      <c r="D158" s="118" t="s">
        <v>1419</v>
      </c>
      <c r="E158" s="140"/>
      <c r="F158" s="141">
        <v>10000</v>
      </c>
      <c r="G158" s="134">
        <v>10000</v>
      </c>
    </row>
    <row r="159" spans="1:7" ht="60">
      <c r="A159" s="111"/>
      <c r="B159" s="129"/>
      <c r="C159" s="117" t="s">
        <v>1308</v>
      </c>
      <c r="D159" s="116"/>
      <c r="E159" s="138">
        <v>5669.73</v>
      </c>
      <c r="F159" s="139">
        <v>10000</v>
      </c>
      <c r="G159" s="133">
        <v>15669.73</v>
      </c>
    </row>
    <row r="160" spans="1:7" ht="30">
      <c r="A160" s="111"/>
      <c r="B160" s="129"/>
      <c r="C160" s="117" t="s">
        <v>171</v>
      </c>
      <c r="D160" s="117" t="s">
        <v>1395</v>
      </c>
      <c r="E160" s="138">
        <v>15000</v>
      </c>
      <c r="F160" s="139"/>
      <c r="G160" s="133">
        <v>15000</v>
      </c>
    </row>
    <row r="161" spans="1:7" ht="30">
      <c r="A161" s="111"/>
      <c r="B161" s="129"/>
      <c r="C161" s="117" t="s">
        <v>1309</v>
      </c>
      <c r="D161" s="116"/>
      <c r="E161" s="138">
        <v>15000</v>
      </c>
      <c r="F161" s="139"/>
      <c r="G161" s="133">
        <v>15000</v>
      </c>
    </row>
    <row r="162" spans="1:7" ht="45">
      <c r="A162" s="111"/>
      <c r="B162" s="129"/>
      <c r="C162" s="117" t="s">
        <v>165</v>
      </c>
      <c r="D162" s="117" t="s">
        <v>1394</v>
      </c>
      <c r="E162" s="138">
        <v>3518.14</v>
      </c>
      <c r="F162" s="139"/>
      <c r="G162" s="133">
        <v>3518.14</v>
      </c>
    </row>
    <row r="163" spans="1:7" ht="45">
      <c r="A163" s="111"/>
      <c r="B163" s="129"/>
      <c r="C163" s="117" t="s">
        <v>1310</v>
      </c>
      <c r="D163" s="116"/>
      <c r="E163" s="138">
        <v>3518.14</v>
      </c>
      <c r="F163" s="139"/>
      <c r="G163" s="133">
        <v>3518.14</v>
      </c>
    </row>
    <row r="164" spans="1:7" ht="60">
      <c r="A164" s="111"/>
      <c r="B164" s="129"/>
      <c r="C164" s="117" t="s">
        <v>203</v>
      </c>
      <c r="D164" s="117" t="s">
        <v>1420</v>
      </c>
      <c r="E164" s="138"/>
      <c r="F164" s="139">
        <v>0</v>
      </c>
      <c r="G164" s="133">
        <v>0</v>
      </c>
    </row>
    <row r="165" spans="1:7" ht="45">
      <c r="A165" s="111"/>
      <c r="B165" s="129"/>
      <c r="C165" s="117" t="s">
        <v>1311</v>
      </c>
      <c r="D165" s="116"/>
      <c r="E165" s="138"/>
      <c r="F165" s="139">
        <v>0</v>
      </c>
      <c r="G165" s="133">
        <v>0</v>
      </c>
    </row>
    <row r="166" spans="1:7" ht="60">
      <c r="A166" s="111"/>
      <c r="B166" s="129"/>
      <c r="C166" s="117" t="s">
        <v>218</v>
      </c>
      <c r="D166" s="117" t="s">
        <v>1421</v>
      </c>
      <c r="E166" s="138"/>
      <c r="F166" s="139">
        <v>0</v>
      </c>
      <c r="G166" s="133">
        <v>0</v>
      </c>
    </row>
    <row r="167" spans="1:7" ht="15">
      <c r="A167" s="111"/>
      <c r="B167" s="129"/>
      <c r="C167" s="129"/>
      <c r="D167" s="118" t="s">
        <v>1422</v>
      </c>
      <c r="E167" s="140"/>
      <c r="F167" s="141">
        <v>0</v>
      </c>
      <c r="G167" s="134">
        <v>0</v>
      </c>
    </row>
    <row r="168" spans="1:7" ht="60">
      <c r="A168" s="111"/>
      <c r="B168" s="129"/>
      <c r="C168" s="117" t="s">
        <v>1312</v>
      </c>
      <c r="D168" s="116"/>
      <c r="E168" s="138"/>
      <c r="F168" s="139">
        <v>0</v>
      </c>
      <c r="G168" s="133">
        <v>0</v>
      </c>
    </row>
    <row r="169" spans="1:7" ht="75">
      <c r="A169" s="111"/>
      <c r="B169" s="129"/>
      <c r="C169" s="117" t="s">
        <v>214</v>
      </c>
      <c r="D169" s="117" t="s">
        <v>1421</v>
      </c>
      <c r="E169" s="138"/>
      <c r="F169" s="139">
        <v>0</v>
      </c>
      <c r="G169" s="133">
        <v>0</v>
      </c>
    </row>
    <row r="170" spans="1:7" ht="75">
      <c r="A170" s="111"/>
      <c r="B170" s="129"/>
      <c r="C170" s="117" t="s">
        <v>1313</v>
      </c>
      <c r="D170" s="116"/>
      <c r="E170" s="138"/>
      <c r="F170" s="139">
        <v>0</v>
      </c>
      <c r="G170" s="133">
        <v>0</v>
      </c>
    </row>
    <row r="171" spans="1:7" ht="60">
      <c r="A171" s="111"/>
      <c r="B171" s="129"/>
      <c r="C171" s="117" t="s">
        <v>211</v>
      </c>
      <c r="D171" s="117" t="s">
        <v>1421</v>
      </c>
      <c r="E171" s="138"/>
      <c r="F171" s="139">
        <v>0</v>
      </c>
      <c r="G171" s="133">
        <v>0</v>
      </c>
    </row>
    <row r="172" spans="1:7" ht="60">
      <c r="A172" s="111"/>
      <c r="B172" s="129"/>
      <c r="C172" s="117" t="s">
        <v>1314</v>
      </c>
      <c r="D172" s="116"/>
      <c r="E172" s="138"/>
      <c r="F172" s="139">
        <v>0</v>
      </c>
      <c r="G172" s="133">
        <v>0</v>
      </c>
    </row>
    <row r="173" spans="1:7" ht="30">
      <c r="A173" s="111"/>
      <c r="B173" s="129"/>
      <c r="C173" s="117" t="s">
        <v>161</v>
      </c>
      <c r="D173" s="117" t="s">
        <v>1396</v>
      </c>
      <c r="E173" s="138">
        <v>5040</v>
      </c>
      <c r="F173" s="139"/>
      <c r="G173" s="133">
        <v>5040</v>
      </c>
    </row>
    <row r="174" spans="1:7" ht="30">
      <c r="A174" s="111"/>
      <c r="B174" s="129"/>
      <c r="C174" s="117" t="s">
        <v>1315</v>
      </c>
      <c r="D174" s="116"/>
      <c r="E174" s="138">
        <v>5040</v>
      </c>
      <c r="F174" s="139"/>
      <c r="G174" s="133">
        <v>5040</v>
      </c>
    </row>
    <row r="175" spans="1:7" ht="30">
      <c r="A175" s="111"/>
      <c r="B175" s="129"/>
      <c r="C175" s="117" t="s">
        <v>163</v>
      </c>
      <c r="D175" s="117" t="s">
        <v>1386</v>
      </c>
      <c r="E175" s="138">
        <v>1800</v>
      </c>
      <c r="F175" s="139"/>
      <c r="G175" s="133">
        <v>1800</v>
      </c>
    </row>
    <row r="176" spans="1:7" ht="30">
      <c r="A176" s="111"/>
      <c r="B176" s="129"/>
      <c r="C176" s="117" t="s">
        <v>1316</v>
      </c>
      <c r="D176" s="116"/>
      <c r="E176" s="138">
        <v>1800</v>
      </c>
      <c r="F176" s="139"/>
      <c r="G176" s="133">
        <v>1800</v>
      </c>
    </row>
    <row r="177" spans="1:7" ht="15">
      <c r="A177" s="111"/>
      <c r="B177" s="129"/>
      <c r="C177" s="117" t="s">
        <v>1114</v>
      </c>
      <c r="D177" s="117" t="s">
        <v>1419</v>
      </c>
      <c r="E177" s="138"/>
      <c r="F177" s="139">
        <v>0</v>
      </c>
      <c r="G177" s="133">
        <v>0</v>
      </c>
    </row>
    <row r="178" spans="1:7" ht="15">
      <c r="A178" s="111"/>
      <c r="B178" s="129"/>
      <c r="C178" s="117" t="s">
        <v>1317</v>
      </c>
      <c r="D178" s="116"/>
      <c r="E178" s="138"/>
      <c r="F178" s="139">
        <v>0</v>
      </c>
      <c r="G178" s="133">
        <v>0</v>
      </c>
    </row>
    <row r="179" spans="1:7" ht="30">
      <c r="A179" s="111"/>
      <c r="B179" s="129"/>
      <c r="C179" s="117" t="s">
        <v>173</v>
      </c>
      <c r="D179" s="117" t="s">
        <v>1395</v>
      </c>
      <c r="E179" s="138">
        <v>4745.13</v>
      </c>
      <c r="F179" s="139"/>
      <c r="G179" s="133">
        <v>4745.13</v>
      </c>
    </row>
    <row r="180" spans="1:7" ht="30">
      <c r="A180" s="111"/>
      <c r="B180" s="129"/>
      <c r="C180" s="117" t="s">
        <v>1318</v>
      </c>
      <c r="D180" s="116"/>
      <c r="E180" s="138">
        <v>4745.13</v>
      </c>
      <c r="F180" s="139"/>
      <c r="G180" s="133">
        <v>4745.13</v>
      </c>
    </row>
    <row r="181" spans="1:7" ht="60">
      <c r="A181" s="111"/>
      <c r="B181" s="129"/>
      <c r="C181" s="117" t="s">
        <v>167</v>
      </c>
      <c r="D181" s="117" t="s">
        <v>1394</v>
      </c>
      <c r="E181" s="138">
        <v>5017.16</v>
      </c>
      <c r="F181" s="139"/>
      <c r="G181" s="133">
        <v>5017.16</v>
      </c>
    </row>
    <row r="182" spans="1:7" ht="60">
      <c r="A182" s="111"/>
      <c r="B182" s="129"/>
      <c r="C182" s="117" t="s">
        <v>1319</v>
      </c>
      <c r="D182" s="116"/>
      <c r="E182" s="138">
        <v>5017.16</v>
      </c>
      <c r="F182" s="139"/>
      <c r="G182" s="133">
        <v>5017.16</v>
      </c>
    </row>
    <row r="183" spans="1:7" ht="75">
      <c r="A183" s="111"/>
      <c r="B183" s="129"/>
      <c r="C183" s="117" t="s">
        <v>175</v>
      </c>
      <c r="D183" s="117" t="s">
        <v>1395</v>
      </c>
      <c r="E183" s="138">
        <v>15000</v>
      </c>
      <c r="F183" s="139"/>
      <c r="G183" s="133">
        <v>15000</v>
      </c>
    </row>
    <row r="184" spans="1:7" ht="75">
      <c r="A184" s="111"/>
      <c r="B184" s="129"/>
      <c r="C184" s="117" t="s">
        <v>1320</v>
      </c>
      <c r="D184" s="116"/>
      <c r="E184" s="138">
        <v>15000</v>
      </c>
      <c r="F184" s="139"/>
      <c r="G184" s="133">
        <v>15000</v>
      </c>
    </row>
    <row r="185" spans="1:7" ht="30">
      <c r="A185" s="111"/>
      <c r="B185" s="129"/>
      <c r="C185" s="117" t="s">
        <v>204</v>
      </c>
      <c r="D185" s="117" t="s">
        <v>1423</v>
      </c>
      <c r="E185" s="138"/>
      <c r="F185" s="139">
        <v>0</v>
      </c>
      <c r="G185" s="133">
        <v>0</v>
      </c>
    </row>
    <row r="186" spans="1:7" ht="30">
      <c r="A186" s="111"/>
      <c r="B186" s="129"/>
      <c r="C186" s="117" t="s">
        <v>1321</v>
      </c>
      <c r="D186" s="116"/>
      <c r="E186" s="138"/>
      <c r="F186" s="139">
        <v>0</v>
      </c>
      <c r="G186" s="133">
        <v>0</v>
      </c>
    </row>
    <row r="187" spans="1:7" ht="60">
      <c r="A187" s="111"/>
      <c r="B187" s="117" t="s">
        <v>1243</v>
      </c>
      <c r="C187" s="116"/>
      <c r="D187" s="116"/>
      <c r="E187" s="138">
        <v>64523.7</v>
      </c>
      <c r="F187" s="139">
        <v>58700</v>
      </c>
      <c r="G187" s="133">
        <v>123223.70000000001</v>
      </c>
    </row>
    <row r="188" spans="1:7" ht="60">
      <c r="A188" s="111"/>
      <c r="B188" s="117" t="s">
        <v>1123</v>
      </c>
      <c r="C188" s="117" t="s">
        <v>1125</v>
      </c>
      <c r="D188" s="117" t="s">
        <v>1424</v>
      </c>
      <c r="E188" s="138">
        <v>7000</v>
      </c>
      <c r="F188" s="139"/>
      <c r="G188" s="133">
        <v>7000</v>
      </c>
    </row>
    <row r="189" spans="1:7" ht="75">
      <c r="A189" s="111"/>
      <c r="B189" s="129"/>
      <c r="C189" s="117" t="s">
        <v>1322</v>
      </c>
      <c r="D189" s="116"/>
      <c r="E189" s="138">
        <v>7000</v>
      </c>
      <c r="F189" s="139"/>
      <c r="G189" s="133">
        <v>7000</v>
      </c>
    </row>
    <row r="190" spans="1:7" ht="45">
      <c r="A190" s="111"/>
      <c r="B190" s="129"/>
      <c r="C190" s="117" t="s">
        <v>1126</v>
      </c>
      <c r="D190" s="117" t="s">
        <v>1425</v>
      </c>
      <c r="E190" s="138">
        <v>10000</v>
      </c>
      <c r="F190" s="139"/>
      <c r="G190" s="133">
        <v>10000</v>
      </c>
    </row>
    <row r="191" spans="1:7" ht="30">
      <c r="A191" s="111"/>
      <c r="B191" s="129"/>
      <c r="C191" s="117" t="s">
        <v>1323</v>
      </c>
      <c r="D191" s="116"/>
      <c r="E191" s="138">
        <v>10000</v>
      </c>
      <c r="F191" s="139"/>
      <c r="G191" s="133">
        <v>10000</v>
      </c>
    </row>
    <row r="192" spans="1:7" ht="60">
      <c r="A192" s="111"/>
      <c r="B192" s="129"/>
      <c r="C192" s="117" t="s">
        <v>1124</v>
      </c>
      <c r="D192" s="117" t="s">
        <v>1413</v>
      </c>
      <c r="E192" s="138">
        <v>8000</v>
      </c>
      <c r="F192" s="139"/>
      <c r="G192" s="133">
        <v>8000</v>
      </c>
    </row>
    <row r="193" spans="1:7" ht="60">
      <c r="A193" s="111"/>
      <c r="B193" s="129"/>
      <c r="C193" s="117" t="s">
        <v>1324</v>
      </c>
      <c r="D193" s="116"/>
      <c r="E193" s="138">
        <v>8000</v>
      </c>
      <c r="F193" s="139"/>
      <c r="G193" s="133">
        <v>8000</v>
      </c>
    </row>
    <row r="194" spans="1:7" ht="75">
      <c r="A194" s="111"/>
      <c r="B194" s="117" t="s">
        <v>1244</v>
      </c>
      <c r="C194" s="116"/>
      <c r="D194" s="116"/>
      <c r="E194" s="138">
        <v>25000</v>
      </c>
      <c r="F194" s="139"/>
      <c r="G194" s="133">
        <v>25000</v>
      </c>
    </row>
    <row r="195" spans="1:7" ht="45">
      <c r="A195" s="111"/>
      <c r="B195" s="117" t="s">
        <v>142</v>
      </c>
      <c r="C195" s="117" t="s">
        <v>143</v>
      </c>
      <c r="D195" s="117" t="s">
        <v>1426</v>
      </c>
      <c r="E195" s="138">
        <v>279565.35000000003</v>
      </c>
      <c r="F195" s="139"/>
      <c r="G195" s="133">
        <v>279565.35000000003</v>
      </c>
    </row>
    <row r="196" spans="1:7" ht="15">
      <c r="A196" s="111"/>
      <c r="B196" s="129"/>
      <c r="C196" s="117" t="s">
        <v>1325</v>
      </c>
      <c r="D196" s="116"/>
      <c r="E196" s="138">
        <v>279565.35000000003</v>
      </c>
      <c r="F196" s="139"/>
      <c r="G196" s="133">
        <v>279565.35000000003</v>
      </c>
    </row>
    <row r="197" spans="1:7" ht="45">
      <c r="A197" s="111"/>
      <c r="B197" s="117" t="s">
        <v>1245</v>
      </c>
      <c r="C197" s="116"/>
      <c r="D197" s="116"/>
      <c r="E197" s="138">
        <v>279565.35000000003</v>
      </c>
      <c r="F197" s="139"/>
      <c r="G197" s="133">
        <v>279565.35000000003</v>
      </c>
    </row>
    <row r="198" spans="1:7" ht="45">
      <c r="A198" s="111"/>
      <c r="B198" s="117" t="s">
        <v>179</v>
      </c>
      <c r="C198" s="117" t="s">
        <v>1122</v>
      </c>
      <c r="D198" s="117" t="s">
        <v>1412</v>
      </c>
      <c r="E198" s="138">
        <v>10000</v>
      </c>
      <c r="F198" s="139"/>
      <c r="G198" s="133">
        <v>10000</v>
      </c>
    </row>
    <row r="199" spans="1:7" ht="45">
      <c r="A199" s="111"/>
      <c r="B199" s="129"/>
      <c r="C199" s="117" t="s">
        <v>1326</v>
      </c>
      <c r="D199" s="116"/>
      <c r="E199" s="138">
        <v>10000</v>
      </c>
      <c r="F199" s="139"/>
      <c r="G199" s="133">
        <v>10000</v>
      </c>
    </row>
    <row r="200" spans="1:7" ht="30">
      <c r="A200" s="111"/>
      <c r="B200" s="129"/>
      <c r="C200" s="117" t="s">
        <v>1120</v>
      </c>
      <c r="D200" s="117" t="s">
        <v>1395</v>
      </c>
      <c r="E200" s="138">
        <v>40000</v>
      </c>
      <c r="F200" s="139"/>
      <c r="G200" s="133">
        <v>40000</v>
      </c>
    </row>
    <row r="201" spans="1:7" ht="30">
      <c r="A201" s="111"/>
      <c r="B201" s="129"/>
      <c r="C201" s="117" t="s">
        <v>1327</v>
      </c>
      <c r="D201" s="116"/>
      <c r="E201" s="138">
        <v>40000</v>
      </c>
      <c r="F201" s="139"/>
      <c r="G201" s="133">
        <v>40000</v>
      </c>
    </row>
    <row r="202" spans="1:7" ht="15">
      <c r="A202" s="111"/>
      <c r="B202" s="129"/>
      <c r="C202" s="117" t="s">
        <v>1140</v>
      </c>
      <c r="D202" s="117" t="s">
        <v>1427</v>
      </c>
      <c r="E202" s="138"/>
      <c r="F202" s="139">
        <v>8000</v>
      </c>
      <c r="G202" s="133">
        <v>8000</v>
      </c>
    </row>
    <row r="203" spans="1:7" ht="15">
      <c r="A203" s="111"/>
      <c r="B203" s="129"/>
      <c r="C203" s="117" t="s">
        <v>1328</v>
      </c>
      <c r="D203" s="116"/>
      <c r="E203" s="138"/>
      <c r="F203" s="139">
        <v>8000</v>
      </c>
      <c r="G203" s="133">
        <v>8000</v>
      </c>
    </row>
    <row r="204" spans="1:7" ht="15">
      <c r="A204" s="111"/>
      <c r="B204" s="129"/>
      <c r="C204" s="117" t="s">
        <v>1142</v>
      </c>
      <c r="D204" s="117" t="s">
        <v>1427</v>
      </c>
      <c r="E204" s="138"/>
      <c r="F204" s="139">
        <v>8000</v>
      </c>
      <c r="G204" s="133">
        <v>8000</v>
      </c>
    </row>
    <row r="205" spans="1:7" ht="15">
      <c r="A205" s="111"/>
      <c r="B205" s="129"/>
      <c r="C205" s="117" t="s">
        <v>1329</v>
      </c>
      <c r="D205" s="116"/>
      <c r="E205" s="138"/>
      <c r="F205" s="139">
        <v>8000</v>
      </c>
      <c r="G205" s="133">
        <v>8000</v>
      </c>
    </row>
    <row r="206" spans="1:7" ht="15">
      <c r="A206" s="111"/>
      <c r="B206" s="129"/>
      <c r="C206" s="117" t="s">
        <v>1170</v>
      </c>
      <c r="D206" s="117" t="s">
        <v>1427</v>
      </c>
      <c r="E206" s="138"/>
      <c r="F206" s="139">
        <v>0</v>
      </c>
      <c r="G206" s="133">
        <v>0</v>
      </c>
    </row>
    <row r="207" spans="1:7" ht="30">
      <c r="A207" s="111"/>
      <c r="B207" s="129"/>
      <c r="C207" s="117" t="s">
        <v>1330</v>
      </c>
      <c r="D207" s="116"/>
      <c r="E207" s="138"/>
      <c r="F207" s="139">
        <v>0</v>
      </c>
      <c r="G207" s="133">
        <v>0</v>
      </c>
    </row>
    <row r="208" spans="1:7" ht="45">
      <c r="A208" s="111"/>
      <c r="B208" s="129"/>
      <c r="C208" s="117" t="s">
        <v>196</v>
      </c>
      <c r="D208" s="117" t="s">
        <v>1421</v>
      </c>
      <c r="E208" s="138"/>
      <c r="F208" s="139">
        <v>3390</v>
      </c>
      <c r="G208" s="133">
        <v>3390</v>
      </c>
    </row>
    <row r="209" spans="1:7" ht="15">
      <c r="A209" s="111"/>
      <c r="B209" s="129"/>
      <c r="C209" s="129"/>
      <c r="D209" s="118" t="s">
        <v>1427</v>
      </c>
      <c r="E209" s="140"/>
      <c r="F209" s="141">
        <v>28374.82</v>
      </c>
      <c r="G209" s="134">
        <v>28374.82</v>
      </c>
    </row>
    <row r="210" spans="1:7" ht="60">
      <c r="A210" s="111"/>
      <c r="B210" s="129"/>
      <c r="C210" s="117" t="s">
        <v>1331</v>
      </c>
      <c r="D210" s="116"/>
      <c r="E210" s="138"/>
      <c r="F210" s="139">
        <v>31764.82</v>
      </c>
      <c r="G210" s="133">
        <v>31764.82</v>
      </c>
    </row>
    <row r="211" spans="1:7" ht="45">
      <c r="A211" s="111"/>
      <c r="B211" s="129"/>
      <c r="C211" s="117" t="s">
        <v>1216</v>
      </c>
      <c r="D211" s="117" t="s">
        <v>1427</v>
      </c>
      <c r="E211" s="138"/>
      <c r="F211" s="139">
        <v>0</v>
      </c>
      <c r="G211" s="133">
        <v>0</v>
      </c>
    </row>
    <row r="212" spans="1:7" ht="45">
      <c r="A212" s="111"/>
      <c r="B212" s="129"/>
      <c r="C212" s="117" t="s">
        <v>1332</v>
      </c>
      <c r="D212" s="116"/>
      <c r="E212" s="138"/>
      <c r="F212" s="139">
        <v>0</v>
      </c>
      <c r="G212" s="133">
        <v>0</v>
      </c>
    </row>
    <row r="213" spans="1:7" ht="15">
      <c r="A213" s="111"/>
      <c r="B213" s="129"/>
      <c r="C213" s="117" t="s">
        <v>185</v>
      </c>
      <c r="D213" s="117" t="s">
        <v>1428</v>
      </c>
      <c r="E213" s="138"/>
      <c r="F213" s="139">
        <v>13996.400000000001</v>
      </c>
      <c r="G213" s="133">
        <v>13996.400000000001</v>
      </c>
    </row>
    <row r="214" spans="1:7" ht="15">
      <c r="A214" s="111"/>
      <c r="B214" s="129"/>
      <c r="C214" s="117" t="s">
        <v>1333</v>
      </c>
      <c r="D214" s="116"/>
      <c r="E214" s="138"/>
      <c r="F214" s="139">
        <v>13996.400000000001</v>
      </c>
      <c r="G214" s="133">
        <v>13996.400000000001</v>
      </c>
    </row>
    <row r="215" spans="1:7" ht="45">
      <c r="A215" s="111"/>
      <c r="B215" s="129"/>
      <c r="C215" s="117" t="s">
        <v>1144</v>
      </c>
      <c r="D215" s="117" t="s">
        <v>1419</v>
      </c>
      <c r="E215" s="138"/>
      <c r="F215" s="139">
        <v>50000</v>
      </c>
      <c r="G215" s="133">
        <v>50000</v>
      </c>
    </row>
    <row r="216" spans="1:7" ht="45">
      <c r="A216" s="111"/>
      <c r="B216" s="129"/>
      <c r="C216" s="117" t="s">
        <v>1334</v>
      </c>
      <c r="D216" s="116"/>
      <c r="E216" s="138"/>
      <c r="F216" s="139">
        <v>50000</v>
      </c>
      <c r="G216" s="133">
        <v>50000</v>
      </c>
    </row>
    <row r="217" spans="1:7" ht="90">
      <c r="A217" s="111"/>
      <c r="B217" s="129"/>
      <c r="C217" s="117" t="s">
        <v>1246</v>
      </c>
      <c r="D217" s="117" t="s">
        <v>1429</v>
      </c>
      <c r="E217" s="138"/>
      <c r="F217" s="139">
        <v>0</v>
      </c>
      <c r="G217" s="133">
        <v>0</v>
      </c>
    </row>
    <row r="218" spans="1:7" ht="90">
      <c r="A218" s="111"/>
      <c r="B218" s="129"/>
      <c r="C218" s="117" t="s">
        <v>1335</v>
      </c>
      <c r="D218" s="116"/>
      <c r="E218" s="138"/>
      <c r="F218" s="139">
        <v>0</v>
      </c>
      <c r="G218" s="133">
        <v>0</v>
      </c>
    </row>
    <row r="219" spans="1:7" ht="60">
      <c r="A219" s="111"/>
      <c r="B219" s="129"/>
      <c r="C219" s="117" t="s">
        <v>201</v>
      </c>
      <c r="D219" s="117" t="s">
        <v>1430</v>
      </c>
      <c r="E219" s="138"/>
      <c r="F219" s="139">
        <v>0</v>
      </c>
      <c r="G219" s="133">
        <v>0</v>
      </c>
    </row>
    <row r="220" spans="1:7" ht="75">
      <c r="A220" s="111"/>
      <c r="B220" s="129"/>
      <c r="C220" s="117" t="s">
        <v>1336</v>
      </c>
      <c r="D220" s="116"/>
      <c r="E220" s="138"/>
      <c r="F220" s="139">
        <v>0</v>
      </c>
      <c r="G220" s="133">
        <v>0</v>
      </c>
    </row>
    <row r="221" spans="1:7" ht="60">
      <c r="A221" s="111"/>
      <c r="B221" s="129"/>
      <c r="C221" s="117" t="s">
        <v>200</v>
      </c>
      <c r="D221" s="117" t="s">
        <v>1430</v>
      </c>
      <c r="E221" s="138"/>
      <c r="F221" s="139">
        <v>0</v>
      </c>
      <c r="G221" s="133">
        <v>0</v>
      </c>
    </row>
    <row r="222" spans="1:7" ht="75">
      <c r="A222" s="111"/>
      <c r="B222" s="129"/>
      <c r="C222" s="117" t="s">
        <v>1337</v>
      </c>
      <c r="D222" s="116"/>
      <c r="E222" s="138"/>
      <c r="F222" s="139">
        <v>0</v>
      </c>
      <c r="G222" s="133">
        <v>0</v>
      </c>
    </row>
    <row r="223" spans="1:7" ht="75">
      <c r="A223" s="111"/>
      <c r="B223" s="129"/>
      <c r="C223" s="117" t="s">
        <v>199</v>
      </c>
      <c r="D223" s="117" t="s">
        <v>1430</v>
      </c>
      <c r="E223" s="138"/>
      <c r="F223" s="139">
        <v>0</v>
      </c>
      <c r="G223" s="133">
        <v>0</v>
      </c>
    </row>
    <row r="224" spans="1:7" ht="75">
      <c r="A224" s="111"/>
      <c r="B224" s="129"/>
      <c r="C224" s="117" t="s">
        <v>1338</v>
      </c>
      <c r="D224" s="116"/>
      <c r="E224" s="138"/>
      <c r="F224" s="139">
        <v>0</v>
      </c>
      <c r="G224" s="133">
        <v>0</v>
      </c>
    </row>
    <row r="225" spans="1:7" ht="60">
      <c r="A225" s="111"/>
      <c r="B225" s="129"/>
      <c r="C225" s="117" t="s">
        <v>1130</v>
      </c>
      <c r="D225" s="117" t="s">
        <v>1430</v>
      </c>
      <c r="E225" s="138"/>
      <c r="F225" s="139">
        <v>0</v>
      </c>
      <c r="G225" s="133">
        <v>0</v>
      </c>
    </row>
    <row r="226" spans="1:7" ht="60">
      <c r="A226" s="111"/>
      <c r="B226" s="129"/>
      <c r="C226" s="117" t="s">
        <v>1339</v>
      </c>
      <c r="D226" s="116"/>
      <c r="E226" s="138"/>
      <c r="F226" s="139">
        <v>0</v>
      </c>
      <c r="G226" s="133">
        <v>0</v>
      </c>
    </row>
    <row r="227" spans="1:7" ht="45">
      <c r="A227" s="111"/>
      <c r="B227" s="129"/>
      <c r="C227" s="117" t="s">
        <v>1172</v>
      </c>
      <c r="D227" s="117" t="s">
        <v>1419</v>
      </c>
      <c r="E227" s="138"/>
      <c r="F227" s="139">
        <v>0</v>
      </c>
      <c r="G227" s="133">
        <v>0</v>
      </c>
    </row>
    <row r="228" spans="1:7" ht="45">
      <c r="A228" s="111"/>
      <c r="B228" s="129"/>
      <c r="C228" s="117" t="s">
        <v>1340</v>
      </c>
      <c r="D228" s="116"/>
      <c r="E228" s="138"/>
      <c r="F228" s="139">
        <v>0</v>
      </c>
      <c r="G228" s="133">
        <v>0</v>
      </c>
    </row>
    <row r="229" spans="1:7" ht="15">
      <c r="A229" s="111"/>
      <c r="B229" s="129"/>
      <c r="C229" s="117" t="s">
        <v>192</v>
      </c>
      <c r="D229" s="117" t="s">
        <v>1431</v>
      </c>
      <c r="E229" s="138"/>
      <c r="F229" s="139">
        <v>1969.95</v>
      </c>
      <c r="G229" s="133">
        <v>1969.95</v>
      </c>
    </row>
    <row r="230" spans="1:7" ht="15">
      <c r="A230" s="111"/>
      <c r="B230" s="129"/>
      <c r="C230" s="117" t="s">
        <v>1341</v>
      </c>
      <c r="D230" s="116"/>
      <c r="E230" s="138"/>
      <c r="F230" s="139">
        <v>1969.95</v>
      </c>
      <c r="G230" s="133">
        <v>1969.95</v>
      </c>
    </row>
    <row r="231" spans="1:7" ht="15">
      <c r="A231" s="111"/>
      <c r="B231" s="129"/>
      <c r="C231" s="117" t="s">
        <v>191</v>
      </c>
      <c r="D231" s="117" t="s">
        <v>1432</v>
      </c>
      <c r="E231" s="138"/>
      <c r="F231" s="139">
        <v>6500</v>
      </c>
      <c r="G231" s="133">
        <v>6500</v>
      </c>
    </row>
    <row r="232" spans="1:7" ht="15">
      <c r="A232" s="111"/>
      <c r="B232" s="129"/>
      <c r="C232" s="117" t="s">
        <v>1342</v>
      </c>
      <c r="D232" s="116"/>
      <c r="E232" s="138"/>
      <c r="F232" s="139">
        <v>6500</v>
      </c>
      <c r="G232" s="133">
        <v>6500</v>
      </c>
    </row>
    <row r="233" spans="1:7" ht="15">
      <c r="A233" s="111"/>
      <c r="B233" s="129"/>
      <c r="C233" s="117" t="s">
        <v>183</v>
      </c>
      <c r="D233" s="117" t="s">
        <v>1431</v>
      </c>
      <c r="E233" s="138"/>
      <c r="F233" s="139">
        <v>1575.9</v>
      </c>
      <c r="G233" s="133">
        <v>1575.9</v>
      </c>
    </row>
    <row r="234" spans="1:7" ht="15">
      <c r="A234" s="111"/>
      <c r="B234" s="129"/>
      <c r="C234" s="117" t="s">
        <v>1343</v>
      </c>
      <c r="D234" s="116"/>
      <c r="E234" s="138"/>
      <c r="F234" s="139">
        <v>1575.9</v>
      </c>
      <c r="G234" s="133">
        <v>1575.9</v>
      </c>
    </row>
    <row r="235" spans="1:7" ht="15">
      <c r="A235" s="111"/>
      <c r="B235" s="129"/>
      <c r="C235" s="117" t="s">
        <v>180</v>
      </c>
      <c r="D235" s="117" t="s">
        <v>1432</v>
      </c>
      <c r="E235" s="138"/>
      <c r="F235" s="139">
        <v>5427.76</v>
      </c>
      <c r="G235" s="133">
        <v>5427.76</v>
      </c>
    </row>
    <row r="236" spans="1:7" ht="15">
      <c r="A236" s="111"/>
      <c r="B236" s="129"/>
      <c r="C236" s="117" t="s">
        <v>1344</v>
      </c>
      <c r="D236" s="116"/>
      <c r="E236" s="138"/>
      <c r="F236" s="139">
        <v>5427.76</v>
      </c>
      <c r="G236" s="133">
        <v>5427.76</v>
      </c>
    </row>
    <row r="237" spans="1:7" ht="60">
      <c r="A237" s="111"/>
      <c r="B237" s="129"/>
      <c r="C237" s="117" t="s">
        <v>1155</v>
      </c>
      <c r="D237" s="117" t="s">
        <v>1420</v>
      </c>
      <c r="E237" s="138"/>
      <c r="F237" s="139">
        <v>0</v>
      </c>
      <c r="G237" s="133">
        <v>0</v>
      </c>
    </row>
    <row r="238" spans="1:7" ht="45">
      <c r="A238" s="111"/>
      <c r="B238" s="129"/>
      <c r="C238" s="117" t="s">
        <v>1345</v>
      </c>
      <c r="D238" s="116"/>
      <c r="E238" s="138"/>
      <c r="F238" s="139">
        <v>0</v>
      </c>
      <c r="G238" s="133">
        <v>0</v>
      </c>
    </row>
    <row r="239" spans="1:7" ht="60">
      <c r="A239" s="111"/>
      <c r="B239" s="129"/>
      <c r="C239" s="117" t="s">
        <v>1128</v>
      </c>
      <c r="D239" s="117" t="s">
        <v>1420</v>
      </c>
      <c r="E239" s="138"/>
      <c r="F239" s="139">
        <v>10000</v>
      </c>
      <c r="G239" s="133">
        <v>10000</v>
      </c>
    </row>
    <row r="240" spans="1:7" ht="60">
      <c r="A240" s="111"/>
      <c r="B240" s="129"/>
      <c r="C240" s="117" t="s">
        <v>1346</v>
      </c>
      <c r="D240" s="116"/>
      <c r="E240" s="138"/>
      <c r="F240" s="139">
        <v>10000</v>
      </c>
      <c r="G240" s="133">
        <v>10000</v>
      </c>
    </row>
    <row r="241" spans="1:7" ht="75">
      <c r="A241" s="111"/>
      <c r="B241" s="129"/>
      <c r="C241" s="117" t="s">
        <v>1131</v>
      </c>
      <c r="D241" s="117" t="s">
        <v>1433</v>
      </c>
      <c r="E241" s="138"/>
      <c r="F241" s="139">
        <v>5412</v>
      </c>
      <c r="G241" s="133">
        <v>5412</v>
      </c>
    </row>
    <row r="242" spans="1:7" ht="75">
      <c r="A242" s="111"/>
      <c r="B242" s="129"/>
      <c r="C242" s="117" t="s">
        <v>1347</v>
      </c>
      <c r="D242" s="116"/>
      <c r="E242" s="138"/>
      <c r="F242" s="139">
        <v>5412</v>
      </c>
      <c r="G242" s="133">
        <v>5412</v>
      </c>
    </row>
    <row r="243" spans="1:7" ht="30">
      <c r="A243" s="111"/>
      <c r="B243" s="129"/>
      <c r="C243" s="117" t="s">
        <v>188</v>
      </c>
      <c r="D243" s="117" t="s">
        <v>1434</v>
      </c>
      <c r="E243" s="138"/>
      <c r="F243" s="139">
        <v>32000</v>
      </c>
      <c r="G243" s="133">
        <v>32000</v>
      </c>
    </row>
    <row r="244" spans="1:7" ht="30">
      <c r="A244" s="111"/>
      <c r="B244" s="129"/>
      <c r="C244" s="117" t="s">
        <v>1348</v>
      </c>
      <c r="D244" s="116"/>
      <c r="E244" s="138"/>
      <c r="F244" s="139">
        <v>32000</v>
      </c>
      <c r="G244" s="133">
        <v>32000</v>
      </c>
    </row>
    <row r="245" spans="1:7" ht="90">
      <c r="A245" s="111"/>
      <c r="B245" s="129"/>
      <c r="C245" s="117" t="s">
        <v>1247</v>
      </c>
      <c r="D245" s="117" t="s">
        <v>1430</v>
      </c>
      <c r="E245" s="138"/>
      <c r="F245" s="139">
        <v>0</v>
      </c>
      <c r="G245" s="133">
        <v>0</v>
      </c>
    </row>
    <row r="246" spans="1:7" ht="90">
      <c r="A246" s="111"/>
      <c r="B246" s="129"/>
      <c r="C246" s="117" t="s">
        <v>1349</v>
      </c>
      <c r="D246" s="116"/>
      <c r="E246" s="138"/>
      <c r="F246" s="139">
        <v>0</v>
      </c>
      <c r="G246" s="133">
        <v>0</v>
      </c>
    </row>
    <row r="247" spans="1:7" ht="60">
      <c r="A247" s="111"/>
      <c r="B247" s="129"/>
      <c r="C247" s="117" t="s">
        <v>1158</v>
      </c>
      <c r="D247" s="117" t="s">
        <v>1429</v>
      </c>
      <c r="E247" s="138"/>
      <c r="F247" s="139">
        <v>0</v>
      </c>
      <c r="G247" s="133">
        <v>0</v>
      </c>
    </row>
    <row r="248" spans="1:7" ht="75">
      <c r="A248" s="111"/>
      <c r="B248" s="129"/>
      <c r="C248" s="117" t="s">
        <v>1350</v>
      </c>
      <c r="D248" s="116"/>
      <c r="E248" s="138"/>
      <c r="F248" s="139">
        <v>0</v>
      </c>
      <c r="G248" s="133">
        <v>0</v>
      </c>
    </row>
    <row r="249" spans="1:7" ht="45">
      <c r="A249" s="111"/>
      <c r="B249" s="129"/>
      <c r="C249" s="117" t="s">
        <v>1165</v>
      </c>
      <c r="D249" s="117" t="s">
        <v>1435</v>
      </c>
      <c r="E249" s="138"/>
      <c r="F249" s="139">
        <v>0</v>
      </c>
      <c r="G249" s="133">
        <v>0</v>
      </c>
    </row>
    <row r="250" spans="1:7" ht="45">
      <c r="A250" s="111"/>
      <c r="B250" s="129"/>
      <c r="C250" s="117" t="s">
        <v>1351</v>
      </c>
      <c r="D250" s="116"/>
      <c r="E250" s="138"/>
      <c r="F250" s="139">
        <v>0</v>
      </c>
      <c r="G250" s="133">
        <v>0</v>
      </c>
    </row>
    <row r="251" spans="1:7" ht="15">
      <c r="A251" s="111"/>
      <c r="B251" s="129"/>
      <c r="C251" s="117" t="s">
        <v>186</v>
      </c>
      <c r="D251" s="117" t="s">
        <v>1436</v>
      </c>
      <c r="E251" s="138"/>
      <c r="F251" s="139">
        <v>9873.27</v>
      </c>
      <c r="G251" s="133">
        <v>9873.27</v>
      </c>
    </row>
    <row r="252" spans="1:7" ht="15">
      <c r="A252" s="111"/>
      <c r="B252" s="129"/>
      <c r="C252" s="117" t="s">
        <v>1352</v>
      </c>
      <c r="D252" s="116"/>
      <c r="E252" s="138"/>
      <c r="F252" s="139">
        <v>9873.27</v>
      </c>
      <c r="G252" s="133">
        <v>9873.27</v>
      </c>
    </row>
    <row r="253" spans="1:7" ht="90">
      <c r="A253" s="111"/>
      <c r="B253" s="129"/>
      <c r="C253" s="117" t="s">
        <v>1248</v>
      </c>
      <c r="D253" s="117" t="s">
        <v>1437</v>
      </c>
      <c r="E253" s="138"/>
      <c r="F253" s="139">
        <v>0</v>
      </c>
      <c r="G253" s="133">
        <v>0</v>
      </c>
    </row>
    <row r="254" spans="1:7" ht="90">
      <c r="A254" s="111"/>
      <c r="B254" s="129"/>
      <c r="C254" s="117" t="s">
        <v>1353</v>
      </c>
      <c r="D254" s="116"/>
      <c r="E254" s="138"/>
      <c r="F254" s="139">
        <v>0</v>
      </c>
      <c r="G254" s="133">
        <v>0</v>
      </c>
    </row>
    <row r="255" spans="1:7" ht="60">
      <c r="A255" s="111"/>
      <c r="B255" s="129"/>
      <c r="C255" s="117" t="s">
        <v>1137</v>
      </c>
      <c r="D255" s="117" t="s">
        <v>1420</v>
      </c>
      <c r="E255" s="138"/>
      <c r="F255" s="139">
        <v>8000</v>
      </c>
      <c r="G255" s="133">
        <v>8000</v>
      </c>
    </row>
    <row r="256" spans="1:7" ht="15">
      <c r="A256" s="111"/>
      <c r="B256" s="129"/>
      <c r="C256" s="117" t="s">
        <v>1354</v>
      </c>
      <c r="D256" s="116"/>
      <c r="E256" s="138"/>
      <c r="F256" s="139">
        <v>8000</v>
      </c>
      <c r="G256" s="133">
        <v>8000</v>
      </c>
    </row>
    <row r="257" spans="1:7" ht="30">
      <c r="A257" s="111"/>
      <c r="B257" s="129"/>
      <c r="C257" s="117" t="s">
        <v>1159</v>
      </c>
      <c r="D257" s="117" t="s">
        <v>1438</v>
      </c>
      <c r="E257" s="138"/>
      <c r="F257" s="139">
        <v>0</v>
      </c>
      <c r="G257" s="133">
        <v>0</v>
      </c>
    </row>
    <row r="258" spans="1:7" ht="30">
      <c r="A258" s="111"/>
      <c r="B258" s="129"/>
      <c r="C258" s="117" t="s">
        <v>1355</v>
      </c>
      <c r="D258" s="116"/>
      <c r="E258" s="138"/>
      <c r="F258" s="139">
        <v>0</v>
      </c>
      <c r="G258" s="133">
        <v>0</v>
      </c>
    </row>
    <row r="259" spans="1:7" ht="45">
      <c r="A259" s="111"/>
      <c r="B259" s="129"/>
      <c r="C259" s="117" t="s">
        <v>1133</v>
      </c>
      <c r="D259" s="117" t="s">
        <v>1438</v>
      </c>
      <c r="E259" s="138"/>
      <c r="F259" s="139">
        <v>5000</v>
      </c>
      <c r="G259" s="133">
        <v>5000</v>
      </c>
    </row>
    <row r="260" spans="1:7" ht="45">
      <c r="A260" s="111"/>
      <c r="B260" s="129"/>
      <c r="C260" s="117" t="s">
        <v>1356</v>
      </c>
      <c r="D260" s="116"/>
      <c r="E260" s="138"/>
      <c r="F260" s="139">
        <v>5000</v>
      </c>
      <c r="G260" s="133">
        <v>5000</v>
      </c>
    </row>
    <row r="261" spans="1:7" ht="30">
      <c r="A261" s="111"/>
      <c r="B261" s="129"/>
      <c r="C261" s="117" t="s">
        <v>1146</v>
      </c>
      <c r="D261" s="117" t="s">
        <v>1419</v>
      </c>
      <c r="E261" s="138"/>
      <c r="F261" s="139">
        <v>12419.79</v>
      </c>
      <c r="G261" s="133">
        <v>12419.79</v>
      </c>
    </row>
    <row r="262" spans="1:7" ht="30">
      <c r="A262" s="111"/>
      <c r="B262" s="129"/>
      <c r="C262" s="117" t="s">
        <v>1357</v>
      </c>
      <c r="D262" s="116"/>
      <c r="E262" s="138"/>
      <c r="F262" s="139">
        <v>12419.79</v>
      </c>
      <c r="G262" s="133">
        <v>12419.79</v>
      </c>
    </row>
    <row r="263" spans="1:7" ht="30">
      <c r="A263" s="111"/>
      <c r="B263" s="129"/>
      <c r="C263" s="117" t="s">
        <v>1114</v>
      </c>
      <c r="D263" s="117" t="s">
        <v>1439</v>
      </c>
      <c r="E263" s="138"/>
      <c r="F263" s="139">
        <v>0</v>
      </c>
      <c r="G263" s="133">
        <v>0</v>
      </c>
    </row>
    <row r="264" spans="1:7" ht="15">
      <c r="A264" s="111"/>
      <c r="B264" s="129"/>
      <c r="C264" s="117" t="s">
        <v>1317</v>
      </c>
      <c r="D264" s="116"/>
      <c r="E264" s="138"/>
      <c r="F264" s="139">
        <v>0</v>
      </c>
      <c r="G264" s="133">
        <v>0</v>
      </c>
    </row>
    <row r="265" spans="1:7" ht="15">
      <c r="A265" s="111"/>
      <c r="B265" s="129"/>
      <c r="C265" s="117" t="s">
        <v>1121</v>
      </c>
      <c r="D265" s="117" t="s">
        <v>1395</v>
      </c>
      <c r="E265" s="138">
        <v>0</v>
      </c>
      <c r="F265" s="139"/>
      <c r="G265" s="133">
        <v>0</v>
      </c>
    </row>
    <row r="266" spans="1:7" ht="15">
      <c r="A266" s="111"/>
      <c r="B266" s="129"/>
      <c r="C266" s="129"/>
      <c r="D266" s="118" t="s">
        <v>1384</v>
      </c>
      <c r="E266" s="140">
        <v>0</v>
      </c>
      <c r="F266" s="141"/>
      <c r="G266" s="134">
        <v>0</v>
      </c>
    </row>
    <row r="267" spans="1:7" ht="45">
      <c r="A267" s="111"/>
      <c r="B267" s="129"/>
      <c r="C267" s="129"/>
      <c r="D267" s="118" t="s">
        <v>1398</v>
      </c>
      <c r="E267" s="140">
        <v>0</v>
      </c>
      <c r="F267" s="141"/>
      <c r="G267" s="134">
        <v>0</v>
      </c>
    </row>
    <row r="268" spans="1:7" ht="30">
      <c r="A268" s="111"/>
      <c r="B268" s="129"/>
      <c r="C268" s="129"/>
      <c r="D268" s="118" t="s">
        <v>1386</v>
      </c>
      <c r="E268" s="140">
        <v>0</v>
      </c>
      <c r="F268" s="141"/>
      <c r="G268" s="134">
        <v>0</v>
      </c>
    </row>
    <row r="269" spans="1:7" ht="30">
      <c r="A269" s="111"/>
      <c r="B269" s="129"/>
      <c r="C269" s="129"/>
      <c r="D269" s="118" t="s">
        <v>1393</v>
      </c>
      <c r="E269" s="140">
        <v>0</v>
      </c>
      <c r="F269" s="141"/>
      <c r="G269" s="134">
        <v>0</v>
      </c>
    </row>
    <row r="270" spans="1:7" ht="30">
      <c r="A270" s="111"/>
      <c r="B270" s="129"/>
      <c r="C270" s="129"/>
      <c r="D270" s="118" t="s">
        <v>1412</v>
      </c>
      <c r="E270" s="140">
        <v>0</v>
      </c>
      <c r="F270" s="141"/>
      <c r="G270" s="134">
        <v>0</v>
      </c>
    </row>
    <row r="271" spans="1:7" ht="15">
      <c r="A271" s="111"/>
      <c r="B271" s="129"/>
      <c r="C271" s="129"/>
      <c r="D271" s="118" t="s">
        <v>1387</v>
      </c>
      <c r="E271" s="140">
        <v>0</v>
      </c>
      <c r="F271" s="141"/>
      <c r="G271" s="134">
        <v>0</v>
      </c>
    </row>
    <row r="272" spans="1:7" ht="30">
      <c r="A272" s="111"/>
      <c r="B272" s="129"/>
      <c r="C272" s="129"/>
      <c r="D272" s="118" t="s">
        <v>1378</v>
      </c>
      <c r="E272" s="140">
        <v>0</v>
      </c>
      <c r="F272" s="141"/>
      <c r="G272" s="134">
        <v>0</v>
      </c>
    </row>
    <row r="273" spans="1:7" ht="15">
      <c r="A273" s="111"/>
      <c r="B273" s="129"/>
      <c r="C273" s="129"/>
      <c r="D273" s="118" t="s">
        <v>1388</v>
      </c>
      <c r="E273" s="140">
        <v>0</v>
      </c>
      <c r="F273" s="141"/>
      <c r="G273" s="134">
        <v>0</v>
      </c>
    </row>
    <row r="274" spans="1:7" ht="15">
      <c r="A274" s="111"/>
      <c r="B274" s="129"/>
      <c r="C274" s="129"/>
      <c r="D274" s="118" t="s">
        <v>1379</v>
      </c>
      <c r="E274" s="140">
        <v>0</v>
      </c>
      <c r="F274" s="141"/>
      <c r="G274" s="134">
        <v>0</v>
      </c>
    </row>
    <row r="275" spans="1:7" ht="15">
      <c r="A275" s="111"/>
      <c r="B275" s="129"/>
      <c r="C275" s="129"/>
      <c r="D275" s="118" t="s">
        <v>1374</v>
      </c>
      <c r="E275" s="140">
        <v>0</v>
      </c>
      <c r="F275" s="141"/>
      <c r="G275" s="134">
        <v>0</v>
      </c>
    </row>
    <row r="276" spans="1:7" ht="30">
      <c r="A276" s="111"/>
      <c r="B276" s="129"/>
      <c r="C276" s="129"/>
      <c r="D276" s="118" t="s">
        <v>1375</v>
      </c>
      <c r="E276" s="140">
        <v>0</v>
      </c>
      <c r="F276" s="141"/>
      <c r="G276" s="134">
        <v>0</v>
      </c>
    </row>
    <row r="277" spans="1:7" ht="15">
      <c r="A277" s="111"/>
      <c r="B277" s="129"/>
      <c r="C277" s="117" t="s">
        <v>1358</v>
      </c>
      <c r="D277" s="116"/>
      <c r="E277" s="138">
        <v>0</v>
      </c>
      <c r="F277" s="139"/>
      <c r="G277" s="133">
        <v>0</v>
      </c>
    </row>
    <row r="278" spans="1:7" ht="45">
      <c r="A278" s="111"/>
      <c r="B278" s="129"/>
      <c r="C278" s="117" t="s">
        <v>1169</v>
      </c>
      <c r="D278" s="117" t="s">
        <v>1430</v>
      </c>
      <c r="E278" s="138"/>
      <c r="F278" s="139">
        <v>0</v>
      </c>
      <c r="G278" s="133">
        <v>0</v>
      </c>
    </row>
    <row r="279" spans="1:7" ht="45">
      <c r="A279" s="111"/>
      <c r="B279" s="129"/>
      <c r="C279" s="117" t="s">
        <v>1359</v>
      </c>
      <c r="D279" s="116"/>
      <c r="E279" s="138"/>
      <c r="F279" s="139">
        <v>0</v>
      </c>
      <c r="G279" s="133">
        <v>0</v>
      </c>
    </row>
    <row r="280" spans="1:7" ht="45">
      <c r="A280" s="111"/>
      <c r="B280" s="129"/>
      <c r="C280" s="117" t="s">
        <v>1173</v>
      </c>
      <c r="D280" s="117" t="s">
        <v>1440</v>
      </c>
      <c r="E280" s="138"/>
      <c r="F280" s="139">
        <v>0</v>
      </c>
      <c r="G280" s="133">
        <v>0</v>
      </c>
    </row>
    <row r="281" spans="1:7" ht="45">
      <c r="A281" s="111"/>
      <c r="B281" s="129"/>
      <c r="C281" s="117" t="s">
        <v>1360</v>
      </c>
      <c r="D281" s="116"/>
      <c r="E281" s="138"/>
      <c r="F281" s="139">
        <v>0</v>
      </c>
      <c r="G281" s="133">
        <v>0</v>
      </c>
    </row>
    <row r="282" spans="1:7" ht="45">
      <c r="A282" s="111"/>
      <c r="B282" s="129"/>
      <c r="C282" s="117" t="s">
        <v>194</v>
      </c>
      <c r="D282" s="117" t="s">
        <v>1441</v>
      </c>
      <c r="E282" s="138"/>
      <c r="F282" s="139">
        <v>2500</v>
      </c>
      <c r="G282" s="133">
        <v>2500</v>
      </c>
    </row>
    <row r="283" spans="1:7" ht="15">
      <c r="A283" s="111"/>
      <c r="B283" s="129"/>
      <c r="C283" s="129"/>
      <c r="D283" s="118" t="s">
        <v>1442</v>
      </c>
      <c r="E283" s="140"/>
      <c r="F283" s="141">
        <v>5000</v>
      </c>
      <c r="G283" s="134">
        <v>5000</v>
      </c>
    </row>
    <row r="284" spans="1:7" ht="45">
      <c r="A284" s="111"/>
      <c r="B284" s="129"/>
      <c r="C284" s="117" t="s">
        <v>1361</v>
      </c>
      <c r="D284" s="116"/>
      <c r="E284" s="138"/>
      <c r="F284" s="139">
        <v>7500</v>
      </c>
      <c r="G284" s="133">
        <v>7500</v>
      </c>
    </row>
    <row r="285" spans="1:7" ht="30">
      <c r="A285" s="111"/>
      <c r="B285" s="129"/>
      <c r="C285" s="117" t="s">
        <v>187</v>
      </c>
      <c r="D285" s="117" t="s">
        <v>1419</v>
      </c>
      <c r="E285" s="138"/>
      <c r="F285" s="139">
        <v>115036.38</v>
      </c>
      <c r="G285" s="133">
        <v>115036.38</v>
      </c>
    </row>
    <row r="286" spans="1:7" ht="30">
      <c r="A286" s="111"/>
      <c r="B286" s="129"/>
      <c r="C286" s="117" t="s">
        <v>1362</v>
      </c>
      <c r="D286" s="116"/>
      <c r="E286" s="138"/>
      <c r="F286" s="139">
        <v>115036.38</v>
      </c>
      <c r="G286" s="133">
        <v>115036.38</v>
      </c>
    </row>
    <row r="287" spans="1:7" ht="15">
      <c r="A287" s="111"/>
      <c r="B287" s="129"/>
      <c r="C287" s="117" t="s">
        <v>184</v>
      </c>
      <c r="D287" s="117" t="s">
        <v>1443</v>
      </c>
      <c r="E287" s="138"/>
      <c r="F287" s="139">
        <v>132125.62</v>
      </c>
      <c r="G287" s="133">
        <v>132125.62</v>
      </c>
    </row>
    <row r="288" spans="1:7" ht="15">
      <c r="A288" s="111"/>
      <c r="B288" s="129"/>
      <c r="C288" s="117" t="s">
        <v>1363</v>
      </c>
      <c r="D288" s="116"/>
      <c r="E288" s="138"/>
      <c r="F288" s="139">
        <v>132125.62</v>
      </c>
      <c r="G288" s="133">
        <v>132125.62</v>
      </c>
    </row>
    <row r="289" spans="1:7" ht="45">
      <c r="A289" s="111"/>
      <c r="B289" s="117" t="s">
        <v>1249</v>
      </c>
      <c r="C289" s="116"/>
      <c r="D289" s="116"/>
      <c r="E289" s="138">
        <v>50000</v>
      </c>
      <c r="F289" s="139">
        <v>464601.89</v>
      </c>
      <c r="G289" s="133">
        <v>514601.89</v>
      </c>
    </row>
    <row r="290" spans="1:7" ht="60">
      <c r="A290" s="111"/>
      <c r="B290" s="117" t="s">
        <v>152</v>
      </c>
      <c r="C290" s="117" t="s">
        <v>185</v>
      </c>
      <c r="D290" s="117" t="s">
        <v>1428</v>
      </c>
      <c r="E290" s="138"/>
      <c r="F290" s="139">
        <v>34347.59999999999</v>
      </c>
      <c r="G290" s="133">
        <v>34347.59999999999</v>
      </c>
    </row>
    <row r="291" spans="1:7" ht="15">
      <c r="A291" s="111"/>
      <c r="B291" s="129"/>
      <c r="C291" s="117" t="s">
        <v>1333</v>
      </c>
      <c r="D291" s="116"/>
      <c r="E291" s="138"/>
      <c r="F291" s="139">
        <v>34347.59999999999</v>
      </c>
      <c r="G291" s="133">
        <v>34347.59999999999</v>
      </c>
    </row>
    <row r="292" spans="1:7" ht="30">
      <c r="A292" s="111"/>
      <c r="B292" s="129"/>
      <c r="C292" s="117" t="s">
        <v>317</v>
      </c>
      <c r="D292" s="117" t="s">
        <v>1439</v>
      </c>
      <c r="E292" s="138"/>
      <c r="F292" s="139">
        <v>0</v>
      </c>
      <c r="G292" s="133">
        <v>0</v>
      </c>
    </row>
    <row r="293" spans="1:7" ht="30">
      <c r="A293" s="111"/>
      <c r="B293" s="129"/>
      <c r="C293" s="117" t="s">
        <v>1364</v>
      </c>
      <c r="D293" s="116"/>
      <c r="E293" s="138"/>
      <c r="F293" s="139">
        <v>0</v>
      </c>
      <c r="G293" s="133">
        <v>0</v>
      </c>
    </row>
    <row r="294" spans="1:7" ht="15">
      <c r="A294" s="111"/>
      <c r="B294" s="129"/>
      <c r="C294" s="117" t="s">
        <v>192</v>
      </c>
      <c r="D294" s="117" t="s">
        <v>1431</v>
      </c>
      <c r="E294" s="138"/>
      <c r="F294" s="139">
        <v>7643.7699999999995</v>
      </c>
      <c r="G294" s="133">
        <v>7643.7699999999995</v>
      </c>
    </row>
    <row r="295" spans="1:7" ht="15">
      <c r="A295" s="111"/>
      <c r="B295" s="129"/>
      <c r="C295" s="117" t="s">
        <v>1341</v>
      </c>
      <c r="D295" s="116"/>
      <c r="E295" s="138"/>
      <c r="F295" s="139">
        <v>7643.7699999999995</v>
      </c>
      <c r="G295" s="133">
        <v>7643.7699999999995</v>
      </c>
    </row>
    <row r="296" spans="1:7" ht="15">
      <c r="A296" s="111"/>
      <c r="B296" s="129"/>
      <c r="C296" s="117" t="s">
        <v>191</v>
      </c>
      <c r="D296" s="117" t="s">
        <v>1432</v>
      </c>
      <c r="E296" s="138"/>
      <c r="F296" s="139">
        <v>30454.56</v>
      </c>
      <c r="G296" s="133">
        <v>30454.56</v>
      </c>
    </row>
    <row r="297" spans="1:7" ht="15">
      <c r="A297" s="111"/>
      <c r="B297" s="129"/>
      <c r="C297" s="117" t="s">
        <v>1342</v>
      </c>
      <c r="D297" s="116"/>
      <c r="E297" s="138"/>
      <c r="F297" s="139">
        <v>30454.56</v>
      </c>
      <c r="G297" s="133">
        <v>30454.56</v>
      </c>
    </row>
    <row r="298" spans="1:7" ht="45">
      <c r="A298" s="111"/>
      <c r="B298" s="129"/>
      <c r="C298" s="117" t="s">
        <v>223</v>
      </c>
      <c r="D298" s="117" t="s">
        <v>1435</v>
      </c>
      <c r="E298" s="138"/>
      <c r="F298" s="139">
        <v>60000</v>
      </c>
      <c r="G298" s="133">
        <v>60000</v>
      </c>
    </row>
    <row r="299" spans="1:7" ht="45">
      <c r="A299" s="111"/>
      <c r="B299" s="129"/>
      <c r="C299" s="117" t="s">
        <v>1365</v>
      </c>
      <c r="D299" s="116"/>
      <c r="E299" s="138"/>
      <c r="F299" s="139">
        <v>60000</v>
      </c>
      <c r="G299" s="133">
        <v>60000</v>
      </c>
    </row>
    <row r="300" spans="1:7" ht="75">
      <c r="A300" s="111"/>
      <c r="B300" s="129"/>
      <c r="C300" s="117" t="s">
        <v>153</v>
      </c>
      <c r="D300" s="117" t="s">
        <v>1413</v>
      </c>
      <c r="E300" s="138">
        <v>9385.6</v>
      </c>
      <c r="F300" s="139"/>
      <c r="G300" s="133">
        <v>9385.6</v>
      </c>
    </row>
    <row r="301" spans="1:7" ht="75">
      <c r="A301" s="111"/>
      <c r="B301" s="129"/>
      <c r="C301" s="117" t="s">
        <v>1366</v>
      </c>
      <c r="D301" s="116"/>
      <c r="E301" s="138">
        <v>9385.6</v>
      </c>
      <c r="F301" s="139"/>
      <c r="G301" s="133">
        <v>9385.6</v>
      </c>
    </row>
    <row r="302" spans="1:7" ht="15">
      <c r="A302" s="111"/>
      <c r="B302" s="129"/>
      <c r="C302" s="117" t="s">
        <v>148</v>
      </c>
      <c r="D302" s="117" t="s">
        <v>1444</v>
      </c>
      <c r="E302" s="138">
        <v>4670.4000000000015</v>
      </c>
      <c r="F302" s="139"/>
      <c r="G302" s="133">
        <v>4670.4000000000015</v>
      </c>
    </row>
    <row r="303" spans="1:7" ht="15">
      <c r="A303" s="111"/>
      <c r="B303" s="129"/>
      <c r="C303" s="117" t="s">
        <v>1367</v>
      </c>
      <c r="D303" s="116"/>
      <c r="E303" s="138">
        <v>4670.4000000000015</v>
      </c>
      <c r="F303" s="139"/>
      <c r="G303" s="133">
        <v>4670.4000000000015</v>
      </c>
    </row>
    <row r="304" spans="1:7" ht="15">
      <c r="A304" s="111"/>
      <c r="B304" s="129"/>
      <c r="C304" s="117" t="s">
        <v>186</v>
      </c>
      <c r="D304" s="117" t="s">
        <v>1436</v>
      </c>
      <c r="E304" s="138"/>
      <c r="F304" s="139">
        <v>26812.309999999998</v>
      </c>
      <c r="G304" s="133">
        <v>26812.309999999998</v>
      </c>
    </row>
    <row r="305" spans="1:7" ht="15">
      <c r="A305" s="111"/>
      <c r="B305" s="129"/>
      <c r="C305" s="117" t="s">
        <v>1352</v>
      </c>
      <c r="D305" s="116"/>
      <c r="E305" s="138"/>
      <c r="F305" s="139">
        <v>26812.309999999998</v>
      </c>
      <c r="G305" s="133">
        <v>26812.309999999998</v>
      </c>
    </row>
    <row r="306" spans="1:7" ht="60">
      <c r="A306" s="111"/>
      <c r="B306" s="129"/>
      <c r="C306" s="117" t="s">
        <v>1181</v>
      </c>
      <c r="D306" s="117" t="s">
        <v>1424</v>
      </c>
      <c r="E306" s="138">
        <v>2479.2</v>
      </c>
      <c r="F306" s="139"/>
      <c r="G306" s="133">
        <v>2479.2</v>
      </c>
    </row>
    <row r="307" spans="1:7" ht="30">
      <c r="A307" s="111"/>
      <c r="B307" s="129"/>
      <c r="C307" s="129"/>
      <c r="D307" s="118" t="s">
        <v>1375</v>
      </c>
      <c r="E307" s="140">
        <v>5420.8</v>
      </c>
      <c r="F307" s="141"/>
      <c r="G307" s="134">
        <v>5420.8</v>
      </c>
    </row>
    <row r="308" spans="1:7" ht="30">
      <c r="A308" s="111"/>
      <c r="B308" s="129"/>
      <c r="C308" s="117" t="s">
        <v>1368</v>
      </c>
      <c r="D308" s="116"/>
      <c r="E308" s="138">
        <v>7900</v>
      </c>
      <c r="F308" s="139"/>
      <c r="G308" s="133">
        <v>7900</v>
      </c>
    </row>
    <row r="309" spans="1:7" ht="45">
      <c r="A309" s="111"/>
      <c r="B309" s="129"/>
      <c r="C309" s="117" t="s">
        <v>225</v>
      </c>
      <c r="D309" s="117" t="s">
        <v>1445</v>
      </c>
      <c r="E309" s="138"/>
      <c r="F309" s="139">
        <v>141523.77</v>
      </c>
      <c r="G309" s="133">
        <v>141523.77</v>
      </c>
    </row>
    <row r="310" spans="1:7" ht="45">
      <c r="A310" s="111"/>
      <c r="B310" s="129"/>
      <c r="C310" s="117" t="s">
        <v>1369</v>
      </c>
      <c r="D310" s="116"/>
      <c r="E310" s="138"/>
      <c r="F310" s="139">
        <v>141523.77</v>
      </c>
      <c r="G310" s="133">
        <v>141523.77</v>
      </c>
    </row>
    <row r="311" spans="1:7" ht="60">
      <c r="A311" s="111"/>
      <c r="B311" s="129"/>
      <c r="C311" s="117" t="s">
        <v>1114</v>
      </c>
      <c r="D311" s="117" t="s">
        <v>1420</v>
      </c>
      <c r="E311" s="138"/>
      <c r="F311" s="139">
        <v>0</v>
      </c>
      <c r="G311" s="133">
        <v>0</v>
      </c>
    </row>
    <row r="312" spans="1:7" ht="30">
      <c r="A312" s="111"/>
      <c r="B312" s="129"/>
      <c r="C312" s="129"/>
      <c r="D312" s="118" t="s">
        <v>1446</v>
      </c>
      <c r="E312" s="140"/>
      <c r="F312" s="141">
        <v>0</v>
      </c>
      <c r="G312" s="134">
        <v>0</v>
      </c>
    </row>
    <row r="313" spans="1:7" ht="15">
      <c r="A313" s="111"/>
      <c r="B313" s="129"/>
      <c r="C313" s="117" t="s">
        <v>1317</v>
      </c>
      <c r="D313" s="116"/>
      <c r="E313" s="138"/>
      <c r="F313" s="139">
        <v>0</v>
      </c>
      <c r="G313" s="133">
        <v>0</v>
      </c>
    </row>
    <row r="314" spans="1:7" ht="15">
      <c r="A314" s="111"/>
      <c r="B314" s="129"/>
      <c r="C314" s="117" t="s">
        <v>184</v>
      </c>
      <c r="D314" s="117" t="s">
        <v>1443</v>
      </c>
      <c r="E314" s="138"/>
      <c r="F314" s="139">
        <v>322079.54</v>
      </c>
      <c r="G314" s="133">
        <v>322079.54</v>
      </c>
    </row>
    <row r="315" spans="1:7" ht="15">
      <c r="A315" s="111"/>
      <c r="B315" s="129"/>
      <c r="C315" s="117" t="s">
        <v>1363</v>
      </c>
      <c r="D315" s="116"/>
      <c r="E315" s="138"/>
      <c r="F315" s="139">
        <v>322079.54</v>
      </c>
      <c r="G315" s="133">
        <v>322079.54</v>
      </c>
    </row>
    <row r="316" spans="1:7" ht="15">
      <c r="A316" s="111"/>
      <c r="B316" s="129"/>
      <c r="C316" s="117" t="s">
        <v>304</v>
      </c>
      <c r="D316" s="117" t="s">
        <v>1447</v>
      </c>
      <c r="E316" s="138"/>
      <c r="F316" s="139">
        <v>0</v>
      </c>
      <c r="G316" s="133">
        <v>0</v>
      </c>
    </row>
    <row r="317" spans="1:7" ht="15">
      <c r="A317" s="111"/>
      <c r="B317" s="129"/>
      <c r="C317" s="117" t="s">
        <v>1370</v>
      </c>
      <c r="D317" s="116"/>
      <c r="E317" s="138"/>
      <c r="F317" s="139">
        <v>0</v>
      </c>
      <c r="G317" s="133">
        <v>0</v>
      </c>
    </row>
    <row r="318" spans="1:7" ht="30">
      <c r="A318" s="111"/>
      <c r="B318" s="129"/>
      <c r="C318" s="117" t="s">
        <v>221</v>
      </c>
      <c r="D318" s="117" t="s">
        <v>1448</v>
      </c>
      <c r="E318" s="138"/>
      <c r="F318" s="139">
        <v>70000</v>
      </c>
      <c r="G318" s="133">
        <v>70000</v>
      </c>
    </row>
    <row r="319" spans="1:7" ht="30">
      <c r="A319" s="111"/>
      <c r="B319" s="129"/>
      <c r="C319" s="129"/>
      <c r="D319" s="118" t="s">
        <v>1449</v>
      </c>
      <c r="E319" s="140"/>
      <c r="F319" s="141">
        <v>0</v>
      </c>
      <c r="G319" s="134">
        <v>0</v>
      </c>
    </row>
    <row r="320" spans="1:7" ht="30">
      <c r="A320" s="111"/>
      <c r="B320" s="129"/>
      <c r="C320" s="117" t="s">
        <v>1371</v>
      </c>
      <c r="D320" s="116"/>
      <c r="E320" s="138"/>
      <c r="F320" s="139">
        <v>70000</v>
      </c>
      <c r="G320" s="133">
        <v>70000</v>
      </c>
    </row>
    <row r="321" spans="1:7" ht="75">
      <c r="A321" s="111"/>
      <c r="B321" s="117" t="s">
        <v>1250</v>
      </c>
      <c r="C321" s="116"/>
      <c r="D321" s="116"/>
      <c r="E321" s="138">
        <v>21956</v>
      </c>
      <c r="F321" s="139">
        <v>692861.55</v>
      </c>
      <c r="G321" s="133">
        <v>714817.55</v>
      </c>
    </row>
    <row r="322" spans="1:7" ht="30">
      <c r="A322" s="117" t="s">
        <v>1229</v>
      </c>
      <c r="B322" s="116"/>
      <c r="C322" s="116"/>
      <c r="D322" s="116"/>
      <c r="E322" s="138">
        <v>2503097.23</v>
      </c>
      <c r="F322" s="139">
        <v>1216163.4400000002</v>
      </c>
      <c r="G322" s="133">
        <v>3719260.6700000004</v>
      </c>
    </row>
    <row r="323" spans="1:7" ht="15">
      <c r="A323" s="121" t="s">
        <v>1176</v>
      </c>
      <c r="B323" s="119"/>
      <c r="C323" s="119"/>
      <c r="D323" s="119"/>
      <c r="E323" s="142">
        <v>3453360.1</v>
      </c>
      <c r="F323" s="143">
        <v>1216163.4400000002</v>
      </c>
      <c r="G323" s="135">
        <v>4669523.54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36"/>
  <sheetViews>
    <sheetView zoomScalePageLayoutView="0" workbookViewId="0" topLeftCell="A1">
      <selection activeCell="A51" sqref="A51"/>
    </sheetView>
  </sheetViews>
  <sheetFormatPr defaultColWidth="11.421875" defaultRowHeight="15"/>
  <cols>
    <col min="1" max="1" width="12.57421875" style="0" bestFit="1" customWidth="1"/>
    <col min="2" max="2" width="31.57421875" style="0" customWidth="1"/>
    <col min="3" max="3" width="82.28125" style="0" customWidth="1"/>
  </cols>
  <sheetData>
    <row r="3" spans="1:4" ht="15">
      <c r="A3" s="112" t="s">
        <v>1450</v>
      </c>
      <c r="B3" s="109"/>
      <c r="C3" s="109"/>
      <c r="D3" s="122"/>
    </row>
    <row r="4" spans="1:4" ht="15">
      <c r="A4" s="112" t="s">
        <v>3</v>
      </c>
      <c r="B4" s="112" t="s">
        <v>6</v>
      </c>
      <c r="C4" s="112" t="s">
        <v>17</v>
      </c>
      <c r="D4" s="122" t="s">
        <v>1237</v>
      </c>
    </row>
    <row r="5" spans="1:4" ht="15">
      <c r="A5" s="108" t="s">
        <v>1115</v>
      </c>
      <c r="B5" s="108" t="s">
        <v>36</v>
      </c>
      <c r="C5" s="108" t="s">
        <v>1404</v>
      </c>
      <c r="D5" s="123">
        <v>5146.32</v>
      </c>
    </row>
    <row r="6" spans="1:4" ht="15">
      <c r="A6" s="111"/>
      <c r="B6" s="111"/>
      <c r="C6" s="113" t="s">
        <v>1405</v>
      </c>
      <c r="D6" s="124">
        <v>33202.03</v>
      </c>
    </row>
    <row r="7" spans="1:4" ht="15">
      <c r="A7" s="111"/>
      <c r="B7" s="111"/>
      <c r="C7" s="113" t="s">
        <v>1395</v>
      </c>
      <c r="D7" s="124">
        <v>20182.88</v>
      </c>
    </row>
    <row r="8" spans="1:4" ht="15">
      <c r="A8" s="111"/>
      <c r="B8" s="111"/>
      <c r="C8" s="113" t="s">
        <v>1384</v>
      </c>
      <c r="D8" s="124">
        <v>10380</v>
      </c>
    </row>
    <row r="9" spans="1:4" ht="15">
      <c r="A9" s="111"/>
      <c r="B9" s="111"/>
      <c r="C9" s="113" t="s">
        <v>1382</v>
      </c>
      <c r="D9" s="124">
        <v>88071.83</v>
      </c>
    </row>
    <row r="10" spans="1:4" ht="15">
      <c r="A10" s="111"/>
      <c r="B10" s="111"/>
      <c r="C10" s="113" t="s">
        <v>1394</v>
      </c>
      <c r="D10" s="124">
        <v>5264</v>
      </c>
    </row>
    <row r="11" spans="1:4" ht="15">
      <c r="A11" s="111"/>
      <c r="B11" s="111"/>
      <c r="C11" s="113" t="s">
        <v>1383</v>
      </c>
      <c r="D11" s="124">
        <v>1200</v>
      </c>
    </row>
    <row r="12" spans="1:4" ht="15">
      <c r="A12" s="111"/>
      <c r="B12" s="111"/>
      <c r="C12" s="113" t="s">
        <v>1385</v>
      </c>
      <c r="D12" s="124">
        <v>10888.5</v>
      </c>
    </row>
    <row r="13" spans="1:4" ht="15">
      <c r="A13" s="111"/>
      <c r="B13" s="111"/>
      <c r="C13" s="113" t="s">
        <v>1399</v>
      </c>
      <c r="D13" s="124">
        <v>658.0199999999995</v>
      </c>
    </row>
    <row r="14" spans="1:4" ht="15">
      <c r="A14" s="111"/>
      <c r="B14" s="111"/>
      <c r="C14" s="113" t="s">
        <v>1400</v>
      </c>
      <c r="D14" s="124">
        <v>32471.21</v>
      </c>
    </row>
    <row r="15" spans="1:4" ht="15">
      <c r="A15" s="111"/>
      <c r="B15" s="111"/>
      <c r="C15" s="113" t="s">
        <v>1401</v>
      </c>
      <c r="D15" s="124">
        <v>4276.730000000001</v>
      </c>
    </row>
    <row r="16" spans="1:4" ht="15">
      <c r="A16" s="111"/>
      <c r="B16" s="111"/>
      <c r="C16" s="113" t="s">
        <v>1398</v>
      </c>
      <c r="D16" s="124">
        <v>25969.04</v>
      </c>
    </row>
    <row r="17" spans="1:4" ht="15">
      <c r="A17" s="111"/>
      <c r="B17" s="111"/>
      <c r="C17" s="113" t="s">
        <v>1397</v>
      </c>
      <c r="D17" s="124">
        <v>7840</v>
      </c>
    </row>
    <row r="18" spans="1:4" ht="15">
      <c r="A18" s="111"/>
      <c r="B18" s="111"/>
      <c r="C18" s="113" t="s">
        <v>1386</v>
      </c>
      <c r="D18" s="124">
        <v>6040.73</v>
      </c>
    </row>
    <row r="19" spans="1:4" ht="15">
      <c r="A19" s="111"/>
      <c r="B19" s="111"/>
      <c r="C19" s="113" t="s">
        <v>1396</v>
      </c>
      <c r="D19" s="124">
        <v>224499.48</v>
      </c>
    </row>
    <row r="20" spans="1:4" ht="15">
      <c r="A20" s="111"/>
      <c r="B20" s="111"/>
      <c r="C20" s="113" t="s">
        <v>1393</v>
      </c>
      <c r="D20" s="124">
        <v>136053.16</v>
      </c>
    </row>
    <row r="21" spans="1:4" ht="15">
      <c r="A21" s="111"/>
      <c r="B21" s="111"/>
      <c r="C21" s="113" t="s">
        <v>1381</v>
      </c>
      <c r="D21" s="124">
        <v>6572.64</v>
      </c>
    </row>
    <row r="22" spans="1:4" ht="15">
      <c r="A22" s="111"/>
      <c r="B22" s="111"/>
      <c r="C22" s="113" t="s">
        <v>1402</v>
      </c>
      <c r="D22" s="124">
        <v>7375.2</v>
      </c>
    </row>
    <row r="23" spans="1:4" ht="15">
      <c r="A23" s="111"/>
      <c r="B23" s="111"/>
      <c r="C23" s="113" t="s">
        <v>1387</v>
      </c>
      <c r="D23" s="124">
        <v>791.29</v>
      </c>
    </row>
    <row r="24" spans="1:4" ht="15">
      <c r="A24" s="111"/>
      <c r="B24" s="111"/>
      <c r="C24" s="113" t="s">
        <v>1378</v>
      </c>
      <c r="D24" s="124">
        <v>8080.58</v>
      </c>
    </row>
    <row r="25" spans="1:4" ht="15">
      <c r="A25" s="111"/>
      <c r="B25" s="111"/>
      <c r="C25" s="113" t="s">
        <v>1388</v>
      </c>
      <c r="D25" s="124">
        <v>32777.240000000005</v>
      </c>
    </row>
    <row r="26" spans="1:4" ht="15">
      <c r="A26" s="111"/>
      <c r="B26" s="111"/>
      <c r="C26" s="113" t="s">
        <v>1379</v>
      </c>
      <c r="D26" s="124">
        <v>18804.09</v>
      </c>
    </row>
    <row r="27" spans="1:4" ht="15">
      <c r="A27" s="111"/>
      <c r="B27" s="111"/>
      <c r="C27" s="113" t="s">
        <v>1377</v>
      </c>
      <c r="D27" s="124">
        <v>42688.05</v>
      </c>
    </row>
    <row r="28" spans="1:4" ht="15">
      <c r="A28" s="111"/>
      <c r="B28" s="111"/>
      <c r="C28" s="113" t="s">
        <v>1372</v>
      </c>
      <c r="D28" s="124">
        <v>6778.0599999999995</v>
      </c>
    </row>
    <row r="29" spans="1:4" ht="15">
      <c r="A29" s="111"/>
      <c r="B29" s="111"/>
      <c r="C29" s="113" t="s">
        <v>1389</v>
      </c>
      <c r="D29" s="124">
        <v>55.72</v>
      </c>
    </row>
    <row r="30" spans="1:4" ht="15">
      <c r="A30" s="111"/>
      <c r="B30" s="111"/>
      <c r="C30" s="113" t="s">
        <v>1406</v>
      </c>
      <c r="D30" s="124">
        <v>1819.92</v>
      </c>
    </row>
    <row r="31" spans="1:4" ht="15">
      <c r="A31" s="111"/>
      <c r="B31" s="111"/>
      <c r="C31" s="113" t="s">
        <v>1373</v>
      </c>
      <c r="D31" s="124">
        <v>4120.58</v>
      </c>
    </row>
    <row r="32" spans="1:4" ht="15">
      <c r="A32" s="111"/>
      <c r="B32" s="111"/>
      <c r="C32" s="113" t="s">
        <v>1380</v>
      </c>
      <c r="D32" s="124">
        <v>3101.279999999992</v>
      </c>
    </row>
    <row r="33" spans="1:4" ht="15">
      <c r="A33" s="111"/>
      <c r="B33" s="111"/>
      <c r="C33" s="113" t="s">
        <v>1390</v>
      </c>
      <c r="D33" s="124">
        <v>1624.66</v>
      </c>
    </row>
    <row r="34" spans="1:4" ht="15">
      <c r="A34" s="111"/>
      <c r="B34" s="111"/>
      <c r="C34" s="113" t="s">
        <v>1374</v>
      </c>
      <c r="D34" s="124">
        <v>2074.73</v>
      </c>
    </row>
    <row r="35" spans="1:4" ht="15">
      <c r="A35" s="111"/>
      <c r="B35" s="111"/>
      <c r="C35" s="113" t="s">
        <v>1375</v>
      </c>
      <c r="D35" s="124">
        <v>3029.2</v>
      </c>
    </row>
    <row r="36" spans="1:4" ht="15">
      <c r="A36" s="111"/>
      <c r="B36" s="111"/>
      <c r="C36" s="113" t="s">
        <v>1407</v>
      </c>
      <c r="D36" s="124">
        <v>1022.6999999999999</v>
      </c>
    </row>
    <row r="37" spans="1:4" ht="15">
      <c r="A37" s="111"/>
      <c r="B37" s="111"/>
      <c r="C37" s="113" t="s">
        <v>1376</v>
      </c>
      <c r="D37" s="124">
        <v>504</v>
      </c>
    </row>
    <row r="38" spans="1:4" ht="15">
      <c r="A38" s="111"/>
      <c r="B38" s="111"/>
      <c r="C38" s="113" t="s">
        <v>1392</v>
      </c>
      <c r="D38" s="124">
        <v>12619.1</v>
      </c>
    </row>
    <row r="39" spans="1:4" ht="15">
      <c r="A39" s="111"/>
      <c r="B39" s="111"/>
      <c r="C39" s="113" t="s">
        <v>1403</v>
      </c>
      <c r="D39" s="124">
        <v>54013.58</v>
      </c>
    </row>
    <row r="40" spans="1:4" ht="15">
      <c r="A40" s="111"/>
      <c r="B40" s="111"/>
      <c r="C40" s="113" t="s">
        <v>1391</v>
      </c>
      <c r="D40" s="124">
        <v>1524.6</v>
      </c>
    </row>
    <row r="41" spans="1:4" ht="15">
      <c r="A41" s="111"/>
      <c r="B41" s="108" t="s">
        <v>1238</v>
      </c>
      <c r="C41" s="109"/>
      <c r="D41" s="123">
        <v>821521.1499999999</v>
      </c>
    </row>
    <row r="42" spans="1:4" ht="15">
      <c r="A42" s="111"/>
      <c r="B42" s="108" t="s">
        <v>119</v>
      </c>
      <c r="C42" s="108" t="s">
        <v>1403</v>
      </c>
      <c r="D42" s="123">
        <v>600</v>
      </c>
    </row>
    <row r="43" spans="1:4" ht="15">
      <c r="A43" s="111"/>
      <c r="B43" s="111"/>
      <c r="C43" s="113" t="s">
        <v>1408</v>
      </c>
      <c r="D43" s="124">
        <v>550</v>
      </c>
    </row>
    <row r="44" spans="1:4" ht="15">
      <c r="A44" s="111"/>
      <c r="B44" s="111"/>
      <c r="C44" s="113" t="s">
        <v>1409</v>
      </c>
      <c r="D44" s="124">
        <v>550</v>
      </c>
    </row>
    <row r="45" spans="1:4" ht="15">
      <c r="A45" s="111"/>
      <c r="B45" s="111"/>
      <c r="C45" s="113" t="s">
        <v>1410</v>
      </c>
      <c r="D45" s="124">
        <v>135</v>
      </c>
    </row>
    <row r="46" spans="1:4" ht="15">
      <c r="A46" s="111"/>
      <c r="B46" s="108" t="s">
        <v>1239</v>
      </c>
      <c r="C46" s="109"/>
      <c r="D46" s="123">
        <v>1835</v>
      </c>
    </row>
    <row r="47" spans="1:4" ht="15">
      <c r="A47" s="111"/>
      <c r="B47" s="108" t="s">
        <v>124</v>
      </c>
      <c r="C47" s="108" t="s">
        <v>1402</v>
      </c>
      <c r="D47" s="123">
        <v>1826.72</v>
      </c>
    </row>
    <row r="48" spans="1:4" ht="15">
      <c r="A48" s="111"/>
      <c r="B48" s="108" t="s">
        <v>1231</v>
      </c>
      <c r="C48" s="109"/>
      <c r="D48" s="123">
        <v>1826.72</v>
      </c>
    </row>
    <row r="49" spans="1:4" ht="15">
      <c r="A49" s="111"/>
      <c r="B49" s="108" t="s">
        <v>128</v>
      </c>
      <c r="C49" s="108" t="s">
        <v>1411</v>
      </c>
      <c r="D49" s="123">
        <v>0</v>
      </c>
    </row>
    <row r="50" spans="1:4" ht="15">
      <c r="A50" s="111"/>
      <c r="B50" s="108" t="s">
        <v>1240</v>
      </c>
      <c r="C50" s="109"/>
      <c r="D50" s="123">
        <v>0</v>
      </c>
    </row>
    <row r="51" spans="1:4" ht="15">
      <c r="A51" s="111"/>
      <c r="B51" s="108" t="s">
        <v>131</v>
      </c>
      <c r="C51" s="108" t="s">
        <v>1395</v>
      </c>
      <c r="D51" s="123">
        <v>67200</v>
      </c>
    </row>
    <row r="52" spans="1:4" ht="15">
      <c r="A52" s="111"/>
      <c r="B52" s="111"/>
      <c r="C52" s="113" t="s">
        <v>1402</v>
      </c>
      <c r="D52" s="124">
        <v>5000</v>
      </c>
    </row>
    <row r="53" spans="1:4" ht="15">
      <c r="A53" s="111"/>
      <c r="B53" s="111"/>
      <c r="C53" s="113" t="s">
        <v>1412</v>
      </c>
      <c r="D53" s="124">
        <v>25000</v>
      </c>
    </row>
    <row r="54" spans="1:4" ht="15">
      <c r="A54" s="111"/>
      <c r="B54" s="111"/>
      <c r="C54" s="113" t="s">
        <v>1406</v>
      </c>
      <c r="D54" s="124">
        <v>27880</v>
      </c>
    </row>
    <row r="55" spans="1:4" ht="15">
      <c r="A55" s="111"/>
      <c r="B55" s="108" t="s">
        <v>1233</v>
      </c>
      <c r="C55" s="109"/>
      <c r="D55" s="123">
        <v>125080</v>
      </c>
    </row>
    <row r="56" spans="1:4" ht="15">
      <c r="A56" s="108" t="s">
        <v>1228</v>
      </c>
      <c r="B56" s="109"/>
      <c r="C56" s="109"/>
      <c r="D56" s="123">
        <v>950262.8699999999</v>
      </c>
    </row>
    <row r="57" spans="1:4" ht="15">
      <c r="A57" s="108" t="s">
        <v>1118</v>
      </c>
      <c r="B57" s="108" t="s">
        <v>1127</v>
      </c>
      <c r="C57" s="108" t="s">
        <v>1413</v>
      </c>
      <c r="D57" s="123">
        <v>2946.18</v>
      </c>
    </row>
    <row r="58" spans="1:4" ht="15">
      <c r="A58" s="111"/>
      <c r="B58" s="111"/>
      <c r="C58" s="113" t="s">
        <v>1389</v>
      </c>
      <c r="D58" s="124">
        <v>7600</v>
      </c>
    </row>
    <row r="59" spans="1:4" ht="15">
      <c r="A59" s="111"/>
      <c r="B59" s="111"/>
      <c r="C59" s="113" t="s">
        <v>1414</v>
      </c>
      <c r="D59" s="124">
        <v>2051506</v>
      </c>
    </row>
    <row r="60" spans="1:4" ht="15">
      <c r="A60" s="111"/>
      <c r="B60" s="108" t="s">
        <v>1242</v>
      </c>
      <c r="C60" s="109"/>
      <c r="D60" s="123">
        <v>2062052.18</v>
      </c>
    </row>
    <row r="61" spans="1:4" ht="15">
      <c r="A61" s="111"/>
      <c r="B61" s="108" t="s">
        <v>156</v>
      </c>
      <c r="C61" s="108" t="s">
        <v>1395</v>
      </c>
      <c r="D61" s="123">
        <v>34745.130000000005</v>
      </c>
    </row>
    <row r="62" spans="1:4" ht="15">
      <c r="A62" s="111"/>
      <c r="B62" s="111"/>
      <c r="C62" s="113" t="s">
        <v>1418</v>
      </c>
      <c r="D62" s="124">
        <v>5669.73</v>
      </c>
    </row>
    <row r="63" spans="1:4" ht="15">
      <c r="A63" s="111"/>
      <c r="B63" s="111"/>
      <c r="C63" s="113" t="s">
        <v>1394</v>
      </c>
      <c r="D63" s="124">
        <v>8535.3</v>
      </c>
    </row>
    <row r="64" spans="1:4" ht="15">
      <c r="A64" s="111"/>
      <c r="B64" s="111"/>
      <c r="C64" s="113" t="s">
        <v>1386</v>
      </c>
      <c r="D64" s="124">
        <v>1800</v>
      </c>
    </row>
    <row r="65" spans="1:4" ht="15">
      <c r="A65" s="111"/>
      <c r="B65" s="111"/>
      <c r="C65" s="113" t="s">
        <v>1396</v>
      </c>
      <c r="D65" s="124">
        <v>5040</v>
      </c>
    </row>
    <row r="66" spans="1:4" ht="15">
      <c r="A66" s="111"/>
      <c r="B66" s="111"/>
      <c r="C66" s="113" t="s">
        <v>1402</v>
      </c>
      <c r="D66" s="124">
        <v>0</v>
      </c>
    </row>
    <row r="67" spans="1:4" ht="15">
      <c r="A67" s="111"/>
      <c r="B67" s="111"/>
      <c r="C67" s="113" t="s">
        <v>1388</v>
      </c>
      <c r="D67" s="124">
        <v>7499.52</v>
      </c>
    </row>
    <row r="68" spans="1:4" ht="15">
      <c r="A68" s="111"/>
      <c r="B68" s="111"/>
      <c r="C68" s="113" t="s">
        <v>1376</v>
      </c>
      <c r="D68" s="124">
        <v>1234.02</v>
      </c>
    </row>
    <row r="69" spans="1:4" ht="15">
      <c r="A69" s="111"/>
      <c r="B69" s="111"/>
      <c r="C69" s="113" t="s">
        <v>1419</v>
      </c>
      <c r="D69" s="124">
        <v>10000</v>
      </c>
    </row>
    <row r="70" spans="1:4" ht="15">
      <c r="A70" s="111"/>
      <c r="B70" s="111"/>
      <c r="C70" s="113" t="s">
        <v>1420</v>
      </c>
      <c r="D70" s="124">
        <v>0</v>
      </c>
    </row>
    <row r="71" spans="1:4" ht="15">
      <c r="A71" s="111"/>
      <c r="B71" s="111"/>
      <c r="C71" s="113" t="s">
        <v>1423</v>
      </c>
      <c r="D71" s="124">
        <v>0</v>
      </c>
    </row>
    <row r="72" spans="1:4" ht="15">
      <c r="A72" s="111"/>
      <c r="B72" s="111"/>
      <c r="C72" s="113" t="s">
        <v>1416</v>
      </c>
      <c r="D72" s="124">
        <v>15000</v>
      </c>
    </row>
    <row r="73" spans="1:4" ht="15">
      <c r="A73" s="111"/>
      <c r="B73" s="111"/>
      <c r="C73" s="113" t="s">
        <v>1417</v>
      </c>
      <c r="D73" s="124">
        <v>33700</v>
      </c>
    </row>
    <row r="74" spans="1:4" ht="15">
      <c r="A74" s="111"/>
      <c r="B74" s="111"/>
      <c r="C74" s="113" t="s">
        <v>1415</v>
      </c>
      <c r="D74" s="124">
        <v>0</v>
      </c>
    </row>
    <row r="75" spans="1:4" ht="15">
      <c r="A75" s="111"/>
      <c r="B75" s="111"/>
      <c r="C75" s="113" t="s">
        <v>1421</v>
      </c>
      <c r="D75" s="124">
        <v>0</v>
      </c>
    </row>
    <row r="76" spans="1:4" ht="15">
      <c r="A76" s="111"/>
      <c r="B76" s="111"/>
      <c r="C76" s="113" t="s">
        <v>1422</v>
      </c>
      <c r="D76" s="124">
        <v>0</v>
      </c>
    </row>
    <row r="77" spans="1:4" ht="15">
      <c r="A77" s="111"/>
      <c r="B77" s="108" t="s">
        <v>1243</v>
      </c>
      <c r="C77" s="109"/>
      <c r="D77" s="123">
        <v>123223.70000000001</v>
      </c>
    </row>
    <row r="78" spans="1:4" ht="15">
      <c r="A78" s="111"/>
      <c r="B78" s="108" t="s">
        <v>1123</v>
      </c>
      <c r="C78" s="108" t="s">
        <v>1424</v>
      </c>
      <c r="D78" s="123">
        <v>7000</v>
      </c>
    </row>
    <row r="79" spans="1:4" ht="15">
      <c r="A79" s="111"/>
      <c r="B79" s="111"/>
      <c r="C79" s="113" t="s">
        <v>1425</v>
      </c>
      <c r="D79" s="124">
        <v>10000</v>
      </c>
    </row>
    <row r="80" spans="1:4" ht="15">
      <c r="A80" s="111"/>
      <c r="B80" s="111"/>
      <c r="C80" s="113" t="s">
        <v>1413</v>
      </c>
      <c r="D80" s="124">
        <v>8000</v>
      </c>
    </row>
    <row r="81" spans="1:4" ht="15">
      <c r="A81" s="111"/>
      <c r="B81" s="108" t="s">
        <v>1244</v>
      </c>
      <c r="C81" s="109"/>
      <c r="D81" s="123">
        <v>25000</v>
      </c>
    </row>
    <row r="82" spans="1:4" ht="15">
      <c r="A82" s="111"/>
      <c r="B82" s="108" t="s">
        <v>142</v>
      </c>
      <c r="C82" s="108" t="s">
        <v>1426</v>
      </c>
      <c r="D82" s="123">
        <v>279565.35000000003</v>
      </c>
    </row>
    <row r="83" spans="1:4" ht="15">
      <c r="A83" s="111"/>
      <c r="B83" s="108" t="s">
        <v>1245</v>
      </c>
      <c r="C83" s="109"/>
      <c r="D83" s="123">
        <v>279565.35000000003</v>
      </c>
    </row>
    <row r="84" spans="1:4" ht="15">
      <c r="A84" s="111"/>
      <c r="B84" s="108" t="s">
        <v>179</v>
      </c>
      <c r="C84" s="108" t="s">
        <v>1395</v>
      </c>
      <c r="D84" s="123">
        <v>40000</v>
      </c>
    </row>
    <row r="85" spans="1:4" ht="15">
      <c r="A85" s="111"/>
      <c r="B85" s="111"/>
      <c r="C85" s="113" t="s">
        <v>1384</v>
      </c>
      <c r="D85" s="124">
        <v>0</v>
      </c>
    </row>
    <row r="86" spans="1:4" ht="15">
      <c r="A86" s="111"/>
      <c r="B86" s="111"/>
      <c r="C86" s="113" t="s">
        <v>1398</v>
      </c>
      <c r="D86" s="124">
        <v>0</v>
      </c>
    </row>
    <row r="87" spans="1:4" ht="15">
      <c r="A87" s="111"/>
      <c r="B87" s="111"/>
      <c r="C87" s="113" t="s">
        <v>1386</v>
      </c>
      <c r="D87" s="124">
        <v>0</v>
      </c>
    </row>
    <row r="88" spans="1:4" ht="15">
      <c r="A88" s="111"/>
      <c r="B88" s="111"/>
      <c r="C88" s="113" t="s">
        <v>1393</v>
      </c>
      <c r="D88" s="124">
        <v>0</v>
      </c>
    </row>
    <row r="89" spans="1:4" ht="15">
      <c r="A89" s="111"/>
      <c r="B89" s="111"/>
      <c r="C89" s="113" t="s">
        <v>1412</v>
      </c>
      <c r="D89" s="124">
        <v>10000</v>
      </c>
    </row>
    <row r="90" spans="1:4" ht="15">
      <c r="A90" s="111"/>
      <c r="B90" s="111"/>
      <c r="C90" s="113" t="s">
        <v>1387</v>
      </c>
      <c r="D90" s="124">
        <v>0</v>
      </c>
    </row>
    <row r="91" spans="1:4" ht="15">
      <c r="A91" s="111"/>
      <c r="B91" s="111"/>
      <c r="C91" s="113" t="s">
        <v>1378</v>
      </c>
      <c r="D91" s="124">
        <v>0</v>
      </c>
    </row>
    <row r="92" spans="1:4" ht="15">
      <c r="A92" s="111"/>
      <c r="B92" s="111"/>
      <c r="C92" s="113" t="s">
        <v>1388</v>
      </c>
      <c r="D92" s="124">
        <v>0</v>
      </c>
    </row>
    <row r="93" spans="1:4" ht="15">
      <c r="A93" s="111"/>
      <c r="B93" s="111"/>
      <c r="C93" s="113" t="s">
        <v>1379</v>
      </c>
      <c r="D93" s="124">
        <v>0</v>
      </c>
    </row>
    <row r="94" spans="1:4" ht="15">
      <c r="A94" s="111"/>
      <c r="B94" s="111"/>
      <c r="C94" s="113" t="s">
        <v>1374</v>
      </c>
      <c r="D94" s="124">
        <v>0</v>
      </c>
    </row>
    <row r="95" spans="1:4" ht="15">
      <c r="A95" s="111"/>
      <c r="B95" s="111"/>
      <c r="C95" s="113" t="s">
        <v>1375</v>
      </c>
      <c r="D95" s="124">
        <v>0</v>
      </c>
    </row>
    <row r="96" spans="1:4" ht="15">
      <c r="A96" s="111"/>
      <c r="B96" s="111"/>
      <c r="C96" s="113" t="s">
        <v>1432</v>
      </c>
      <c r="D96" s="124">
        <v>11927.76</v>
      </c>
    </row>
    <row r="97" spans="1:4" ht="15">
      <c r="A97" s="111"/>
      <c r="B97" s="111"/>
      <c r="C97" s="113" t="s">
        <v>1431</v>
      </c>
      <c r="D97" s="124">
        <v>3545.8500000000004</v>
      </c>
    </row>
    <row r="98" spans="1:4" ht="15">
      <c r="A98" s="111"/>
      <c r="B98" s="111"/>
      <c r="C98" s="113" t="s">
        <v>1443</v>
      </c>
      <c r="D98" s="124">
        <v>132125.62</v>
      </c>
    </row>
    <row r="99" spans="1:4" ht="15">
      <c r="A99" s="111"/>
      <c r="B99" s="111"/>
      <c r="C99" s="113" t="s">
        <v>1428</v>
      </c>
      <c r="D99" s="124">
        <v>13996.400000000001</v>
      </c>
    </row>
    <row r="100" spans="1:4" ht="15">
      <c r="A100" s="111"/>
      <c r="B100" s="111"/>
      <c r="C100" s="113" t="s">
        <v>1436</v>
      </c>
      <c r="D100" s="124">
        <v>9873.27</v>
      </c>
    </row>
    <row r="101" spans="1:4" ht="15">
      <c r="A101" s="111"/>
      <c r="B101" s="111"/>
      <c r="C101" s="113" t="s">
        <v>1439</v>
      </c>
      <c r="D101" s="124">
        <v>0</v>
      </c>
    </row>
    <row r="102" spans="1:4" ht="15">
      <c r="A102" s="111"/>
      <c r="B102" s="111"/>
      <c r="C102" s="113" t="s">
        <v>1419</v>
      </c>
      <c r="D102" s="124">
        <v>177456.17</v>
      </c>
    </row>
    <row r="103" spans="1:4" ht="15">
      <c r="A103" s="111"/>
      <c r="B103" s="111"/>
      <c r="C103" s="113" t="s">
        <v>1420</v>
      </c>
      <c r="D103" s="124">
        <v>18000</v>
      </c>
    </row>
    <row r="104" spans="1:4" ht="15">
      <c r="A104" s="111"/>
      <c r="B104" s="111"/>
      <c r="C104" s="113" t="s">
        <v>1429</v>
      </c>
      <c r="D104" s="124">
        <v>0</v>
      </c>
    </row>
    <row r="105" spans="1:4" ht="15">
      <c r="A105" s="111"/>
      <c r="B105" s="111"/>
      <c r="C105" s="113" t="s">
        <v>1433</v>
      </c>
      <c r="D105" s="124">
        <v>5412</v>
      </c>
    </row>
    <row r="106" spans="1:4" ht="15">
      <c r="A106" s="111"/>
      <c r="B106" s="111"/>
      <c r="C106" s="113" t="s">
        <v>1434</v>
      </c>
      <c r="D106" s="124">
        <v>32000</v>
      </c>
    </row>
    <row r="107" spans="1:4" ht="15">
      <c r="A107" s="111"/>
      <c r="B107" s="111"/>
      <c r="C107" s="113" t="s">
        <v>1441</v>
      </c>
      <c r="D107" s="124">
        <v>2500</v>
      </c>
    </row>
    <row r="108" spans="1:4" ht="15">
      <c r="A108" s="111"/>
      <c r="B108" s="111"/>
      <c r="C108" s="113" t="s">
        <v>1442</v>
      </c>
      <c r="D108" s="124">
        <v>5000</v>
      </c>
    </row>
    <row r="109" spans="1:4" ht="15">
      <c r="A109" s="111"/>
      <c r="B109" s="111"/>
      <c r="C109" s="113" t="s">
        <v>1438</v>
      </c>
      <c r="D109" s="124">
        <v>5000</v>
      </c>
    </row>
    <row r="110" spans="1:4" ht="15">
      <c r="A110" s="111"/>
      <c r="B110" s="111"/>
      <c r="C110" s="113" t="s">
        <v>1435</v>
      </c>
      <c r="D110" s="124">
        <v>0</v>
      </c>
    </row>
    <row r="111" spans="1:4" ht="15">
      <c r="A111" s="111"/>
      <c r="B111" s="111"/>
      <c r="C111" s="113" t="s">
        <v>1430</v>
      </c>
      <c r="D111" s="124">
        <v>0</v>
      </c>
    </row>
    <row r="112" spans="1:4" ht="15">
      <c r="A112" s="111"/>
      <c r="B112" s="111"/>
      <c r="C112" s="113" t="s">
        <v>1440</v>
      </c>
      <c r="D112" s="124">
        <v>0</v>
      </c>
    </row>
    <row r="113" spans="1:4" ht="15">
      <c r="A113" s="111"/>
      <c r="B113" s="111"/>
      <c r="C113" s="113" t="s">
        <v>1437</v>
      </c>
      <c r="D113" s="124">
        <v>0</v>
      </c>
    </row>
    <row r="114" spans="1:4" ht="15">
      <c r="A114" s="111"/>
      <c r="B114" s="111"/>
      <c r="C114" s="113" t="s">
        <v>1421</v>
      </c>
      <c r="D114" s="124">
        <v>3390</v>
      </c>
    </row>
    <row r="115" spans="1:4" ht="15">
      <c r="A115" s="111"/>
      <c r="B115" s="111"/>
      <c r="C115" s="113" t="s">
        <v>1427</v>
      </c>
      <c r="D115" s="124">
        <v>44374.82</v>
      </c>
    </row>
    <row r="116" spans="1:4" ht="15">
      <c r="A116" s="111"/>
      <c r="B116" s="108" t="s">
        <v>1249</v>
      </c>
      <c r="C116" s="109"/>
      <c r="D116" s="123">
        <v>514601.88999999996</v>
      </c>
    </row>
    <row r="117" spans="1:4" ht="15">
      <c r="A117" s="111"/>
      <c r="B117" s="108" t="s">
        <v>152</v>
      </c>
      <c r="C117" s="108" t="s">
        <v>1424</v>
      </c>
      <c r="D117" s="123">
        <v>2479.2</v>
      </c>
    </row>
    <row r="118" spans="1:4" ht="15">
      <c r="A118" s="111"/>
      <c r="B118" s="111"/>
      <c r="C118" s="113" t="s">
        <v>1444</v>
      </c>
      <c r="D118" s="124">
        <v>4670.4000000000015</v>
      </c>
    </row>
    <row r="119" spans="1:4" ht="15">
      <c r="A119" s="111"/>
      <c r="B119" s="111"/>
      <c r="C119" s="113" t="s">
        <v>1413</v>
      </c>
      <c r="D119" s="124">
        <v>9385.6</v>
      </c>
    </row>
    <row r="120" spans="1:4" ht="15">
      <c r="A120" s="111"/>
      <c r="B120" s="111"/>
      <c r="C120" s="113" t="s">
        <v>1375</v>
      </c>
      <c r="D120" s="124">
        <v>5420.8</v>
      </c>
    </row>
    <row r="121" spans="1:4" ht="15">
      <c r="A121" s="111"/>
      <c r="B121" s="111"/>
      <c r="C121" s="113" t="s">
        <v>1432</v>
      </c>
      <c r="D121" s="124">
        <v>30454.56</v>
      </c>
    </row>
    <row r="122" spans="1:4" ht="15">
      <c r="A122" s="111"/>
      <c r="B122" s="111"/>
      <c r="C122" s="113" t="s">
        <v>1431</v>
      </c>
      <c r="D122" s="124">
        <v>7643.7699999999995</v>
      </c>
    </row>
    <row r="123" spans="1:4" ht="15">
      <c r="A123" s="111"/>
      <c r="B123" s="111"/>
      <c r="C123" s="113" t="s">
        <v>1443</v>
      </c>
      <c r="D123" s="124">
        <v>322079.54</v>
      </c>
    </row>
    <row r="124" spans="1:4" ht="15">
      <c r="A124" s="111"/>
      <c r="B124" s="111"/>
      <c r="C124" s="113" t="s">
        <v>1447</v>
      </c>
      <c r="D124" s="124">
        <v>0</v>
      </c>
    </row>
    <row r="125" spans="1:4" ht="15">
      <c r="A125" s="111"/>
      <c r="B125" s="111"/>
      <c r="C125" s="113" t="s">
        <v>1428</v>
      </c>
      <c r="D125" s="124">
        <v>34347.59999999999</v>
      </c>
    </row>
    <row r="126" spans="1:4" ht="15">
      <c r="A126" s="111"/>
      <c r="B126" s="111"/>
      <c r="C126" s="113" t="s">
        <v>1436</v>
      </c>
      <c r="D126" s="124">
        <v>26812.309999999998</v>
      </c>
    </row>
    <row r="127" spans="1:4" ht="15">
      <c r="A127" s="111"/>
      <c r="B127" s="111"/>
      <c r="C127" s="113" t="s">
        <v>1439</v>
      </c>
      <c r="D127" s="124">
        <v>0</v>
      </c>
    </row>
    <row r="128" spans="1:4" ht="15">
      <c r="A128" s="111"/>
      <c r="B128" s="111"/>
      <c r="C128" s="113" t="s">
        <v>1420</v>
      </c>
      <c r="D128" s="124">
        <v>0</v>
      </c>
    </row>
    <row r="129" spans="1:4" ht="15">
      <c r="A129" s="111"/>
      <c r="B129" s="111"/>
      <c r="C129" s="113" t="s">
        <v>1435</v>
      </c>
      <c r="D129" s="124">
        <v>60000</v>
      </c>
    </row>
    <row r="130" spans="1:4" ht="15">
      <c r="A130" s="111"/>
      <c r="B130" s="111"/>
      <c r="C130" s="113" t="s">
        <v>1448</v>
      </c>
      <c r="D130" s="124">
        <v>70000</v>
      </c>
    </row>
    <row r="131" spans="1:4" ht="15">
      <c r="A131" s="111"/>
      <c r="B131" s="111"/>
      <c r="C131" s="113" t="s">
        <v>1445</v>
      </c>
      <c r="D131" s="124">
        <v>141523.77</v>
      </c>
    </row>
    <row r="132" spans="1:4" ht="15">
      <c r="A132" s="111"/>
      <c r="B132" s="111"/>
      <c r="C132" s="113" t="s">
        <v>1449</v>
      </c>
      <c r="D132" s="124">
        <v>0</v>
      </c>
    </row>
    <row r="133" spans="1:4" ht="15">
      <c r="A133" s="111"/>
      <c r="B133" s="111"/>
      <c r="C133" s="113" t="s">
        <v>1446</v>
      </c>
      <c r="D133" s="124">
        <v>0</v>
      </c>
    </row>
    <row r="134" spans="1:4" ht="15">
      <c r="A134" s="111"/>
      <c r="B134" s="108" t="s">
        <v>1250</v>
      </c>
      <c r="C134" s="109"/>
      <c r="D134" s="123">
        <v>714817.55</v>
      </c>
    </row>
    <row r="135" spans="1:4" ht="15">
      <c r="A135" s="108" t="s">
        <v>1229</v>
      </c>
      <c r="B135" s="109"/>
      <c r="C135" s="109"/>
      <c r="D135" s="123">
        <v>3719260.67</v>
      </c>
    </row>
    <row r="136" spans="1:4" ht="15">
      <c r="A136" s="114" t="s">
        <v>1176</v>
      </c>
      <c r="B136" s="115"/>
      <c r="C136" s="115"/>
      <c r="D136" s="125">
        <v>4669523.539999998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8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00390625" style="0" customWidth="1"/>
    <col min="2" max="2" width="94.57421875" style="0" customWidth="1"/>
    <col min="3" max="3" width="15.57421875" style="0" customWidth="1"/>
  </cols>
  <sheetData>
    <row r="3" spans="1:3" ht="15">
      <c r="A3" s="112" t="s">
        <v>1450</v>
      </c>
      <c r="B3" s="109"/>
      <c r="C3" s="122"/>
    </row>
    <row r="4" spans="1:3" ht="15">
      <c r="A4" s="112" t="s">
        <v>1451</v>
      </c>
      <c r="B4" s="112" t="s">
        <v>17</v>
      </c>
      <c r="C4" s="122" t="s">
        <v>1237</v>
      </c>
    </row>
    <row r="5" spans="1:3" ht="15">
      <c r="A5" s="108" t="s">
        <v>1452</v>
      </c>
      <c r="B5" s="108" t="s">
        <v>1404</v>
      </c>
      <c r="C5" s="130">
        <v>5146.32</v>
      </c>
    </row>
    <row r="6" spans="1:3" ht="15">
      <c r="A6" s="111"/>
      <c r="B6" s="113" t="s">
        <v>1405</v>
      </c>
      <c r="C6" s="131">
        <v>33202.03</v>
      </c>
    </row>
    <row r="7" spans="1:3" ht="15">
      <c r="A7" s="111"/>
      <c r="B7" s="113" t="s">
        <v>1395</v>
      </c>
      <c r="C7" s="131">
        <v>162128.01</v>
      </c>
    </row>
    <row r="8" spans="1:3" ht="15">
      <c r="A8" s="111"/>
      <c r="B8" s="113" t="s">
        <v>1384</v>
      </c>
      <c r="C8" s="131">
        <v>10380</v>
      </c>
    </row>
    <row r="9" spans="1:3" ht="15">
      <c r="A9" s="111"/>
      <c r="B9" s="113" t="s">
        <v>1418</v>
      </c>
      <c r="C9" s="131">
        <v>5669.73</v>
      </c>
    </row>
    <row r="10" spans="1:3" ht="15">
      <c r="A10" s="111"/>
      <c r="B10" s="113" t="s">
        <v>1424</v>
      </c>
      <c r="C10" s="131">
        <v>9479.2</v>
      </c>
    </row>
    <row r="11" spans="1:3" ht="15">
      <c r="A11" s="111"/>
      <c r="B11" s="113" t="s">
        <v>1382</v>
      </c>
      <c r="C11" s="131">
        <v>88071.83</v>
      </c>
    </row>
    <row r="12" spans="1:3" ht="15">
      <c r="A12" s="111"/>
      <c r="B12" s="113" t="s">
        <v>1394</v>
      </c>
      <c r="C12" s="131">
        <v>13799.3</v>
      </c>
    </row>
    <row r="13" spans="1:3" ht="15">
      <c r="A13" s="111"/>
      <c r="B13" s="113" t="s">
        <v>1411</v>
      </c>
      <c r="C13" s="131">
        <v>0</v>
      </c>
    </row>
    <row r="14" spans="1:3" ht="15">
      <c r="A14" s="111"/>
      <c r="B14" s="113" t="s">
        <v>1383</v>
      </c>
      <c r="C14" s="131">
        <v>1200</v>
      </c>
    </row>
    <row r="15" spans="1:3" ht="15">
      <c r="A15" s="111"/>
      <c r="B15" s="113" t="s">
        <v>1444</v>
      </c>
      <c r="C15" s="131">
        <v>4670.4000000000015</v>
      </c>
    </row>
    <row r="16" spans="1:3" ht="15">
      <c r="A16" s="111"/>
      <c r="B16" s="113" t="s">
        <v>1385</v>
      </c>
      <c r="C16" s="131">
        <v>10888.5</v>
      </c>
    </row>
    <row r="17" spans="1:3" ht="15">
      <c r="A17" s="111"/>
      <c r="B17" s="113" t="s">
        <v>1399</v>
      </c>
      <c r="C17" s="131">
        <v>658.0199999999995</v>
      </c>
    </row>
    <row r="18" spans="1:3" ht="15">
      <c r="A18" s="111"/>
      <c r="B18" s="113" t="s">
        <v>1400</v>
      </c>
      <c r="C18" s="131">
        <v>32471.21</v>
      </c>
    </row>
    <row r="19" spans="1:3" ht="15">
      <c r="A19" s="111"/>
      <c r="B19" s="113" t="s">
        <v>1401</v>
      </c>
      <c r="C19" s="131">
        <v>4276.730000000001</v>
      </c>
    </row>
    <row r="20" spans="1:3" ht="15">
      <c r="A20" s="111"/>
      <c r="B20" s="113" t="s">
        <v>1425</v>
      </c>
      <c r="C20" s="131">
        <v>10000</v>
      </c>
    </row>
    <row r="21" spans="1:3" ht="15">
      <c r="A21" s="111"/>
      <c r="B21" s="113" t="s">
        <v>1398</v>
      </c>
      <c r="C21" s="131">
        <v>25969.04</v>
      </c>
    </row>
    <row r="22" spans="1:3" ht="15">
      <c r="A22" s="111"/>
      <c r="B22" s="113" t="s">
        <v>1397</v>
      </c>
      <c r="C22" s="131">
        <v>7840</v>
      </c>
    </row>
    <row r="23" spans="1:3" ht="15">
      <c r="A23" s="111"/>
      <c r="B23" s="113" t="s">
        <v>1386</v>
      </c>
      <c r="C23" s="131">
        <v>7840.73</v>
      </c>
    </row>
    <row r="24" spans="1:3" ht="15">
      <c r="A24" s="111"/>
      <c r="B24" s="113" t="s">
        <v>1396</v>
      </c>
      <c r="C24" s="131">
        <v>229539.48</v>
      </c>
    </row>
    <row r="25" spans="1:3" ht="15">
      <c r="A25" s="111"/>
      <c r="B25" s="113" t="s">
        <v>1393</v>
      </c>
      <c r="C25" s="131">
        <v>136053.16</v>
      </c>
    </row>
    <row r="26" spans="1:3" ht="15">
      <c r="A26" s="111"/>
      <c r="B26" s="113" t="s">
        <v>1381</v>
      </c>
      <c r="C26" s="131">
        <v>6572.64</v>
      </c>
    </row>
    <row r="27" spans="1:3" ht="15">
      <c r="A27" s="111"/>
      <c r="B27" s="113" t="s">
        <v>1413</v>
      </c>
      <c r="C27" s="131">
        <v>20331.78</v>
      </c>
    </row>
    <row r="28" spans="1:3" ht="15">
      <c r="A28" s="111"/>
      <c r="B28" s="113" t="s">
        <v>1402</v>
      </c>
      <c r="C28" s="131">
        <v>14201.92</v>
      </c>
    </row>
    <row r="29" spans="1:3" ht="15">
      <c r="A29" s="111"/>
      <c r="B29" s="113" t="s">
        <v>1412</v>
      </c>
      <c r="C29" s="131">
        <v>35000</v>
      </c>
    </row>
    <row r="30" spans="1:3" ht="15">
      <c r="A30" s="111"/>
      <c r="B30" s="113" t="s">
        <v>1387</v>
      </c>
      <c r="C30" s="131">
        <v>791.29</v>
      </c>
    </row>
    <row r="31" spans="1:3" ht="15">
      <c r="A31" s="111"/>
      <c r="B31" s="113" t="s">
        <v>1378</v>
      </c>
      <c r="C31" s="131">
        <v>8080.58</v>
      </c>
    </row>
    <row r="32" spans="1:3" ht="15">
      <c r="A32" s="111"/>
      <c r="B32" s="113" t="s">
        <v>1388</v>
      </c>
      <c r="C32" s="131">
        <v>40276.76000000001</v>
      </c>
    </row>
    <row r="33" spans="1:3" ht="15">
      <c r="A33" s="111"/>
      <c r="B33" s="113" t="s">
        <v>1379</v>
      </c>
      <c r="C33" s="131">
        <v>18804.09</v>
      </c>
    </row>
    <row r="34" spans="1:3" ht="15">
      <c r="A34" s="111"/>
      <c r="B34" s="113" t="s">
        <v>1377</v>
      </c>
      <c r="C34" s="131">
        <v>42688.05</v>
      </c>
    </row>
    <row r="35" spans="1:3" ht="15">
      <c r="A35" s="111"/>
      <c r="B35" s="113" t="s">
        <v>1372</v>
      </c>
      <c r="C35" s="131">
        <v>6778.0599999999995</v>
      </c>
    </row>
    <row r="36" spans="1:3" ht="15">
      <c r="A36" s="111"/>
      <c r="B36" s="113" t="s">
        <v>1389</v>
      </c>
      <c r="C36" s="131">
        <v>7655.72</v>
      </c>
    </row>
    <row r="37" spans="1:3" ht="15">
      <c r="A37" s="111"/>
      <c r="B37" s="113" t="s">
        <v>1406</v>
      </c>
      <c r="C37" s="131">
        <v>29699.92</v>
      </c>
    </row>
    <row r="38" spans="1:3" ht="15">
      <c r="A38" s="111"/>
      <c r="B38" s="113" t="s">
        <v>1373</v>
      </c>
      <c r="C38" s="131">
        <v>4120.58</v>
      </c>
    </row>
    <row r="39" spans="1:3" ht="15">
      <c r="A39" s="111"/>
      <c r="B39" s="113" t="s">
        <v>1380</v>
      </c>
      <c r="C39" s="131">
        <v>3101.279999999992</v>
      </c>
    </row>
    <row r="40" spans="1:3" ht="15">
      <c r="A40" s="111"/>
      <c r="B40" s="113" t="s">
        <v>1390</v>
      </c>
      <c r="C40" s="131">
        <v>1624.66</v>
      </c>
    </row>
    <row r="41" spans="1:3" ht="15">
      <c r="A41" s="111"/>
      <c r="B41" s="113" t="s">
        <v>1374</v>
      </c>
      <c r="C41" s="131">
        <v>2074.73</v>
      </c>
    </row>
    <row r="42" spans="1:3" ht="15">
      <c r="A42" s="111"/>
      <c r="B42" s="113" t="s">
        <v>1375</v>
      </c>
      <c r="C42" s="131">
        <v>8450</v>
      </c>
    </row>
    <row r="43" spans="1:3" ht="15">
      <c r="A43" s="111"/>
      <c r="B43" s="113" t="s">
        <v>1407</v>
      </c>
      <c r="C43" s="131">
        <v>1022.6999999999999</v>
      </c>
    </row>
    <row r="44" spans="1:3" ht="15">
      <c r="A44" s="111"/>
      <c r="B44" s="113" t="s">
        <v>1376</v>
      </c>
      <c r="C44" s="131">
        <v>1738.02</v>
      </c>
    </row>
    <row r="45" spans="1:3" ht="15">
      <c r="A45" s="108" t="s">
        <v>1453</v>
      </c>
      <c r="B45" s="108" t="s">
        <v>1392</v>
      </c>
      <c r="C45" s="130">
        <v>12619.1</v>
      </c>
    </row>
    <row r="46" spans="1:3" ht="15">
      <c r="A46" s="111"/>
      <c r="B46" s="113" t="s">
        <v>1403</v>
      </c>
      <c r="C46" s="131">
        <v>54613.58</v>
      </c>
    </row>
    <row r="47" spans="1:3" ht="15">
      <c r="A47" s="111"/>
      <c r="B47" s="113" t="s">
        <v>1391</v>
      </c>
      <c r="C47" s="131">
        <v>1524.6</v>
      </c>
    </row>
    <row r="48" spans="1:3" ht="15">
      <c r="A48" s="111"/>
      <c r="B48" s="113" t="s">
        <v>1408</v>
      </c>
      <c r="C48" s="131">
        <v>550</v>
      </c>
    </row>
    <row r="49" spans="1:3" ht="15">
      <c r="A49" s="111"/>
      <c r="B49" s="113" t="s">
        <v>1409</v>
      </c>
      <c r="C49" s="131">
        <v>550</v>
      </c>
    </row>
    <row r="50" spans="1:3" ht="15">
      <c r="A50" s="111"/>
      <c r="B50" s="113" t="s">
        <v>1410</v>
      </c>
      <c r="C50" s="131">
        <v>135</v>
      </c>
    </row>
    <row r="51" spans="1:3" ht="15">
      <c r="A51" s="108" t="s">
        <v>1454</v>
      </c>
      <c r="B51" s="108" t="s">
        <v>1414</v>
      </c>
      <c r="C51" s="130">
        <v>2051506</v>
      </c>
    </row>
    <row r="52" spans="1:3" ht="15">
      <c r="A52" s="111"/>
      <c r="B52" s="113" t="s">
        <v>1426</v>
      </c>
      <c r="C52" s="131">
        <v>279565.35000000003</v>
      </c>
    </row>
    <row r="53" spans="1:3" ht="15">
      <c r="A53" s="108" t="s">
        <v>1455</v>
      </c>
      <c r="B53" s="108" t="s">
        <v>1432</v>
      </c>
      <c r="C53" s="130">
        <v>42382.32</v>
      </c>
    </row>
    <row r="54" spans="1:3" ht="15">
      <c r="A54" s="111"/>
      <c r="B54" s="113" t="s">
        <v>1431</v>
      </c>
      <c r="C54" s="131">
        <v>11189.619999999999</v>
      </c>
    </row>
    <row r="55" spans="1:3" ht="15">
      <c r="A55" s="111"/>
      <c r="B55" s="113" t="s">
        <v>1443</v>
      </c>
      <c r="C55" s="131">
        <v>454205.16</v>
      </c>
    </row>
    <row r="56" spans="1:3" ht="15">
      <c r="A56" s="111"/>
      <c r="B56" s="113" t="s">
        <v>1447</v>
      </c>
      <c r="C56" s="131">
        <v>0</v>
      </c>
    </row>
    <row r="57" spans="1:3" ht="15">
      <c r="A57" s="111"/>
      <c r="B57" s="113" t="s">
        <v>1428</v>
      </c>
      <c r="C57" s="131">
        <v>48343.99999999999</v>
      </c>
    </row>
    <row r="58" spans="1:3" ht="15">
      <c r="A58" s="111"/>
      <c r="B58" s="113" t="s">
        <v>1436</v>
      </c>
      <c r="C58" s="131">
        <v>36685.58</v>
      </c>
    </row>
    <row r="59" spans="1:3" ht="15">
      <c r="A59" s="111"/>
      <c r="B59" s="113" t="s">
        <v>1439</v>
      </c>
      <c r="C59" s="131">
        <v>0</v>
      </c>
    </row>
    <row r="60" spans="1:3" ht="15">
      <c r="A60" s="108" t="s">
        <v>1461</v>
      </c>
      <c r="B60" s="108" t="s">
        <v>1419</v>
      </c>
      <c r="C60" s="130">
        <v>187456.17</v>
      </c>
    </row>
    <row r="61" spans="1:3" ht="15">
      <c r="A61" s="111"/>
      <c r="B61" s="113" t="s">
        <v>1420</v>
      </c>
      <c r="C61" s="131">
        <v>18000</v>
      </c>
    </row>
    <row r="62" spans="1:3" ht="15">
      <c r="A62" s="111"/>
      <c r="B62" s="113" t="s">
        <v>1429</v>
      </c>
      <c r="C62" s="131">
        <v>0</v>
      </c>
    </row>
    <row r="63" spans="1:3" ht="15">
      <c r="A63" s="111"/>
      <c r="B63" s="113" t="s">
        <v>1433</v>
      </c>
      <c r="C63" s="131">
        <v>5412</v>
      </c>
    </row>
    <row r="64" spans="1:3" ht="15">
      <c r="A64" s="111"/>
      <c r="B64" s="113" t="s">
        <v>1434</v>
      </c>
      <c r="C64" s="131">
        <v>32000</v>
      </c>
    </row>
    <row r="65" spans="1:3" ht="15">
      <c r="A65" s="111"/>
      <c r="B65" s="113" t="s">
        <v>1423</v>
      </c>
      <c r="C65" s="131">
        <v>0</v>
      </c>
    </row>
    <row r="66" spans="1:3" ht="15">
      <c r="A66" s="111"/>
      <c r="B66" s="113" t="s">
        <v>1441</v>
      </c>
      <c r="C66" s="131">
        <v>2500</v>
      </c>
    </row>
    <row r="67" spans="1:3" ht="15">
      <c r="A67" s="111"/>
      <c r="B67" s="113" t="s">
        <v>1442</v>
      </c>
      <c r="C67" s="131">
        <v>5000</v>
      </c>
    </row>
    <row r="68" spans="1:3" ht="15">
      <c r="A68" s="111"/>
      <c r="B68" s="113" t="s">
        <v>1438</v>
      </c>
      <c r="C68" s="131">
        <v>5000</v>
      </c>
    </row>
    <row r="69" spans="1:3" ht="15">
      <c r="A69" s="111"/>
      <c r="B69" s="113" t="s">
        <v>1435</v>
      </c>
      <c r="C69" s="131">
        <v>60000</v>
      </c>
    </row>
    <row r="70" spans="1:3" ht="15">
      <c r="A70" s="111"/>
      <c r="B70" s="113" t="s">
        <v>1430</v>
      </c>
      <c r="C70" s="131">
        <v>0</v>
      </c>
    </row>
    <row r="71" spans="1:3" ht="15">
      <c r="A71" s="111"/>
      <c r="B71" s="113" t="s">
        <v>1448</v>
      </c>
      <c r="C71" s="131">
        <v>70000</v>
      </c>
    </row>
    <row r="72" spans="1:3" ht="15">
      <c r="A72" s="111"/>
      <c r="B72" s="113" t="s">
        <v>1440</v>
      </c>
      <c r="C72" s="131">
        <v>0</v>
      </c>
    </row>
    <row r="73" spans="1:3" ht="15">
      <c r="A73" s="111"/>
      <c r="B73" s="113" t="s">
        <v>1416</v>
      </c>
      <c r="C73" s="131">
        <v>15000</v>
      </c>
    </row>
    <row r="74" spans="1:3" ht="15">
      <c r="A74" s="111"/>
      <c r="B74" s="113" t="s">
        <v>1417</v>
      </c>
      <c r="C74" s="131">
        <v>33700</v>
      </c>
    </row>
    <row r="75" spans="1:3" ht="15">
      <c r="A75" s="111"/>
      <c r="B75" s="113" t="s">
        <v>1445</v>
      </c>
      <c r="C75" s="131">
        <v>141523.77</v>
      </c>
    </row>
    <row r="76" spans="1:3" ht="15">
      <c r="A76" s="108" t="s">
        <v>1458</v>
      </c>
      <c r="B76" s="108" t="s">
        <v>1415</v>
      </c>
      <c r="C76" s="130">
        <v>0</v>
      </c>
    </row>
    <row r="77" spans="1:3" ht="15">
      <c r="A77" s="108" t="s">
        <v>1457</v>
      </c>
      <c r="B77" s="108" t="s">
        <v>1437</v>
      </c>
      <c r="C77" s="130">
        <v>0</v>
      </c>
    </row>
    <row r="78" spans="1:3" ht="15">
      <c r="A78" s="108" t="s">
        <v>1460</v>
      </c>
      <c r="B78" s="108" t="s">
        <v>1449</v>
      </c>
      <c r="C78" s="130">
        <v>0</v>
      </c>
    </row>
    <row r="79" spans="1:3" ht="15">
      <c r="A79" s="108" t="s">
        <v>1456</v>
      </c>
      <c r="B79" s="108" t="s">
        <v>1421</v>
      </c>
      <c r="C79" s="130">
        <v>3390</v>
      </c>
    </row>
    <row r="80" spans="1:3" ht="15">
      <c r="A80" s="111"/>
      <c r="B80" s="113" t="s">
        <v>1427</v>
      </c>
      <c r="C80" s="131">
        <v>44374.82</v>
      </c>
    </row>
    <row r="81" spans="1:3" ht="15">
      <c r="A81" s="111"/>
      <c r="B81" s="113" t="s">
        <v>1422</v>
      </c>
      <c r="C81" s="131">
        <v>0</v>
      </c>
    </row>
    <row r="82" spans="1:3" ht="15">
      <c r="A82" s="108" t="s">
        <v>1459</v>
      </c>
      <c r="B82" s="108" t="s">
        <v>1446</v>
      </c>
      <c r="C82" s="130">
        <v>0</v>
      </c>
    </row>
    <row r="83" spans="1:3" ht="15">
      <c r="A83" s="114" t="s">
        <v>1176</v>
      </c>
      <c r="B83" s="115"/>
      <c r="C83" s="132">
        <v>4669523.540000001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7.00390625" style="0" bestFit="1" customWidth="1"/>
    <col min="2" max="2" width="50.140625" style="0" bestFit="1" customWidth="1"/>
    <col min="3" max="3" width="16.7109375" style="0" customWidth="1"/>
  </cols>
  <sheetData>
    <row r="3" spans="1:3" ht="15">
      <c r="A3" s="112" t="s">
        <v>1221</v>
      </c>
      <c r="B3" s="109"/>
      <c r="C3" s="122"/>
    </row>
    <row r="4" spans="1:3" ht="15">
      <c r="A4" s="112" t="s">
        <v>4</v>
      </c>
      <c r="B4" s="112" t="s">
        <v>1451</v>
      </c>
      <c r="C4" s="122" t="s">
        <v>1237</v>
      </c>
    </row>
    <row r="5" spans="1:3" ht="15">
      <c r="A5" s="108" t="s">
        <v>34</v>
      </c>
      <c r="B5" s="108" t="s">
        <v>1452</v>
      </c>
      <c r="C5" s="133">
        <v>1052296.47</v>
      </c>
    </row>
    <row r="6" spans="1:3" ht="15">
      <c r="A6" s="152"/>
      <c r="B6" s="113" t="s">
        <v>1453</v>
      </c>
      <c r="C6" s="134">
        <v>69992.27999999998</v>
      </c>
    </row>
    <row r="7" spans="1:3" ht="15">
      <c r="A7" s="152"/>
      <c r="B7" s="113" t="s">
        <v>1454</v>
      </c>
      <c r="C7" s="134">
        <v>2331071.35</v>
      </c>
    </row>
    <row r="8" spans="1:3" ht="15">
      <c r="A8" s="108" t="s">
        <v>1226</v>
      </c>
      <c r="B8" s="109"/>
      <c r="C8" s="133">
        <v>3453360.1</v>
      </c>
    </row>
    <row r="9" spans="1:3" ht="15">
      <c r="A9" s="108" t="s">
        <v>178</v>
      </c>
      <c r="B9" s="108" t="s">
        <v>1455</v>
      </c>
      <c r="C9" s="133">
        <v>592806.6799999999</v>
      </c>
    </row>
    <row r="10" spans="1:3" ht="15">
      <c r="A10" s="152"/>
      <c r="B10" s="113" t="s">
        <v>1461</v>
      </c>
      <c r="C10" s="134">
        <v>575591.9400000001</v>
      </c>
    </row>
    <row r="11" spans="1:3" ht="15">
      <c r="A11" s="152"/>
      <c r="B11" s="113" t="s">
        <v>1458</v>
      </c>
      <c r="C11" s="134">
        <v>0</v>
      </c>
    </row>
    <row r="12" spans="1:3" ht="15">
      <c r="A12" s="152"/>
      <c r="B12" s="113" t="s">
        <v>1457</v>
      </c>
      <c r="C12" s="134">
        <v>0</v>
      </c>
    </row>
    <row r="13" spans="1:3" ht="15">
      <c r="A13" s="152"/>
      <c r="B13" s="113" t="s">
        <v>1460</v>
      </c>
      <c r="C13" s="134">
        <v>0</v>
      </c>
    </row>
    <row r="14" spans="1:3" ht="15">
      <c r="A14" s="152"/>
      <c r="B14" s="113" t="s">
        <v>1456</v>
      </c>
      <c r="C14" s="134">
        <v>47764.82</v>
      </c>
    </row>
    <row r="15" spans="1:3" ht="15">
      <c r="A15" s="152"/>
      <c r="B15" s="113" t="s">
        <v>1459</v>
      </c>
      <c r="C15" s="134">
        <v>0</v>
      </c>
    </row>
    <row r="16" spans="1:3" ht="15">
      <c r="A16" s="108" t="s">
        <v>1227</v>
      </c>
      <c r="B16" s="109"/>
      <c r="C16" s="133">
        <v>1216163.4400000002</v>
      </c>
    </row>
    <row r="17" spans="1:3" ht="15">
      <c r="A17" s="114" t="s">
        <v>1176</v>
      </c>
      <c r="B17" s="153"/>
      <c r="C17" s="135">
        <v>4669523.540000001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39"/>
  <sheetViews>
    <sheetView tabSelected="1" view="pageBreakPreview" zoomScale="50" zoomScaleNormal="50" zoomScaleSheetLayoutView="50" zoomScalePageLayoutView="0" workbookViewId="0" topLeftCell="U7">
      <pane ySplit="1" topLeftCell="A118" activePane="bottomLeft" state="frozen"/>
      <selection pane="topLeft" activeCell="A7" sqref="A7"/>
      <selection pane="bottomLeft" activeCell="Y247" sqref="Y247"/>
    </sheetView>
  </sheetViews>
  <sheetFormatPr defaultColWidth="16.57421875" defaultRowHeight="15" outlineLevelCol="1"/>
  <cols>
    <col min="1" max="1" width="15.28125" style="38" customWidth="1"/>
    <col min="2" max="2" width="26.00390625" style="53" customWidth="1"/>
    <col min="3" max="3" width="21.28125" style="53" customWidth="1"/>
    <col min="4" max="4" width="22.140625" style="53" customWidth="1"/>
    <col min="5" max="5" width="21.421875" style="53" customWidth="1"/>
    <col min="6" max="6" width="30.8515625" style="53" customWidth="1"/>
    <col min="7" max="7" width="38.7109375" style="53" customWidth="1"/>
    <col min="8" max="8" width="38.8515625" style="53" customWidth="1"/>
    <col min="9" max="9" width="24.7109375" style="63" customWidth="1"/>
    <col min="10" max="10" width="24.7109375" style="63" hidden="1" customWidth="1"/>
    <col min="11" max="11" width="17.28125" style="38" customWidth="1"/>
    <col min="12" max="12" width="8.7109375" style="38" customWidth="1"/>
    <col min="13" max="13" width="6.28125" style="64" customWidth="1"/>
    <col min="14" max="15" width="6.28125" style="38" customWidth="1"/>
    <col min="16" max="17" width="6.140625" style="38" customWidth="1"/>
    <col min="18" max="18" width="6.7109375" style="38" customWidth="1"/>
    <col min="19" max="19" width="13.140625" style="65" customWidth="1"/>
    <col min="20" max="20" width="31.00390625" style="66" customWidth="1"/>
    <col min="21" max="21" width="9.421875" style="67" customWidth="1"/>
    <col min="22" max="22" width="43.140625" style="67" customWidth="1"/>
    <col min="23" max="23" width="30.140625" style="38" customWidth="1"/>
    <col min="24" max="24" width="23.00390625" style="68" customWidth="1" outlineLevel="1"/>
    <col min="25" max="25" width="18.28125" style="68" customWidth="1" outlineLevel="1"/>
    <col min="26" max="26" width="18.8515625" style="68" customWidth="1" outlineLevel="1"/>
    <col min="27" max="27" width="22.421875" style="68" customWidth="1" outlineLevel="1"/>
    <col min="28" max="28" width="18.421875" style="68" customWidth="1" outlineLevel="1"/>
    <col min="29" max="29" width="18.8515625" style="68" customWidth="1" outlineLevel="1"/>
    <col min="30" max="30" width="21.7109375" style="68" customWidth="1" outlineLevel="1"/>
    <col min="31" max="31" width="18.8515625" style="68" customWidth="1" outlineLevel="1"/>
    <col min="32" max="32" width="20.421875" style="68" customWidth="1" outlineLevel="1"/>
    <col min="33" max="33" width="19.421875" style="68" customWidth="1" outlineLevel="1"/>
    <col min="34" max="34" width="20.7109375" style="68" customWidth="1" outlineLevel="1"/>
    <col min="35" max="35" width="20.00390625" style="68" customWidth="1" outlineLevel="1"/>
    <col min="36" max="36" width="23.421875" style="68" customWidth="1" outlineLevel="1"/>
    <col min="37" max="37" width="21.00390625" style="69" customWidth="1"/>
    <col min="38" max="38" width="18.28125" style="38" customWidth="1"/>
    <col min="39" max="16384" width="16.57421875" style="38" customWidth="1"/>
  </cols>
  <sheetData>
    <row r="1" spans="2:37" s="1" customFormat="1" ht="15">
      <c r="B1" s="2"/>
      <c r="C1" s="2"/>
      <c r="D1" s="2"/>
      <c r="E1" s="2"/>
      <c r="F1" s="2"/>
      <c r="G1" s="2"/>
      <c r="H1" s="2"/>
      <c r="I1" s="3"/>
      <c r="J1" s="3"/>
      <c r="K1" s="4"/>
      <c r="L1" s="4"/>
      <c r="M1" s="5"/>
      <c r="N1" s="4"/>
      <c r="O1" s="4"/>
      <c r="P1" s="4"/>
      <c r="Q1" s="4"/>
      <c r="R1" s="4"/>
      <c r="S1" s="6"/>
      <c r="T1" s="7"/>
      <c r="U1" s="8"/>
      <c r="V1" s="8"/>
      <c r="W1" s="4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/>
      <c r="AK1" s="11"/>
    </row>
    <row r="2" spans="2:37" s="1" customFormat="1" ht="15">
      <c r="B2" s="2"/>
      <c r="C2" s="2"/>
      <c r="D2" s="2"/>
      <c r="E2" s="2"/>
      <c r="F2" s="2"/>
      <c r="G2" s="2"/>
      <c r="H2" s="2"/>
      <c r="I2" s="3"/>
      <c r="J2" s="3"/>
      <c r="K2" s="12"/>
      <c r="L2" s="12"/>
      <c r="M2" s="5"/>
      <c r="N2" s="12"/>
      <c r="O2" s="12"/>
      <c r="P2" s="12"/>
      <c r="Q2" s="12"/>
      <c r="R2" s="12"/>
      <c r="S2" s="6"/>
      <c r="T2" s="13"/>
      <c r="U2" s="14"/>
      <c r="V2" s="14"/>
      <c r="W2" s="12"/>
      <c r="X2" s="15"/>
      <c r="Y2" s="15"/>
      <c r="Z2" s="15"/>
      <c r="AA2" s="15"/>
      <c r="AB2" s="15"/>
      <c r="AC2" s="9"/>
      <c r="AD2" s="9"/>
      <c r="AE2" s="9"/>
      <c r="AF2" s="9"/>
      <c r="AG2" s="9"/>
      <c r="AH2" s="9"/>
      <c r="AI2" s="9"/>
      <c r="AJ2" s="10"/>
      <c r="AK2" s="11"/>
    </row>
    <row r="3" spans="3:37" s="2" customFormat="1" ht="25.5" customHeight="1">
      <c r="C3" s="102"/>
      <c r="D3" s="102" t="s">
        <v>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6"/>
    </row>
    <row r="4" spans="4:37" s="2" customFormat="1" ht="25.5">
      <c r="D4" s="102" t="s">
        <v>1</v>
      </c>
      <c r="E4" s="17"/>
      <c r="F4" s="17"/>
      <c r="G4" s="17"/>
      <c r="H4" s="17"/>
      <c r="K4" s="17"/>
      <c r="L4" s="17"/>
      <c r="M4" s="18"/>
      <c r="N4" s="17"/>
      <c r="O4" s="17"/>
      <c r="P4" s="17"/>
      <c r="Q4" s="17"/>
      <c r="R4" s="17"/>
      <c r="S4" s="17"/>
      <c r="T4" s="19"/>
      <c r="U4" s="17"/>
      <c r="V4" s="17"/>
      <c r="W4" s="17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6"/>
    </row>
    <row r="5" spans="4:37" s="2" customFormat="1" ht="25.5">
      <c r="D5" s="102" t="s">
        <v>1178</v>
      </c>
      <c r="E5" s="17"/>
      <c r="F5" s="17"/>
      <c r="G5" s="17"/>
      <c r="H5" s="17"/>
      <c r="K5" s="17"/>
      <c r="L5" s="17"/>
      <c r="M5" s="18"/>
      <c r="N5" s="17"/>
      <c r="O5" s="17"/>
      <c r="P5" s="17"/>
      <c r="Q5" s="17"/>
      <c r="R5" s="17"/>
      <c r="S5" s="17"/>
      <c r="T5" s="19"/>
      <c r="U5" s="17"/>
      <c r="V5" s="17"/>
      <c r="W5" s="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16"/>
    </row>
    <row r="6" spans="4:37" s="2" customFormat="1" ht="25.5">
      <c r="D6" s="21"/>
      <c r="E6" s="21"/>
      <c r="F6" s="21"/>
      <c r="G6" s="21"/>
      <c r="H6" s="21"/>
      <c r="I6" s="22"/>
      <c r="J6" s="22"/>
      <c r="K6" s="21"/>
      <c r="L6" s="21"/>
      <c r="M6" s="23"/>
      <c r="N6" s="21"/>
      <c r="O6" s="21"/>
      <c r="P6" s="21"/>
      <c r="Q6" s="21"/>
      <c r="R6" s="21"/>
      <c r="S6" s="24"/>
      <c r="T6" s="25"/>
      <c r="U6" s="21"/>
      <c r="V6" s="21"/>
      <c r="W6" s="21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16"/>
    </row>
    <row r="7" spans="1:37" s="27" customFormat="1" ht="69" customHeight="1">
      <c r="A7" s="27" t="s">
        <v>2</v>
      </c>
      <c r="B7" s="28" t="s">
        <v>3</v>
      </c>
      <c r="C7" s="28" t="s">
        <v>4</v>
      </c>
      <c r="D7" s="28" t="s">
        <v>1135</v>
      </c>
      <c r="E7" s="28" t="s">
        <v>5</v>
      </c>
      <c r="F7" s="28" t="s">
        <v>6</v>
      </c>
      <c r="G7" s="28" t="s">
        <v>7</v>
      </c>
      <c r="H7" s="28" t="s">
        <v>8</v>
      </c>
      <c r="I7" s="29" t="s">
        <v>1177</v>
      </c>
      <c r="J7" s="29" t="s">
        <v>1212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177</v>
      </c>
      <c r="P7" s="30" t="s">
        <v>13</v>
      </c>
      <c r="Q7" s="30" t="s">
        <v>14</v>
      </c>
      <c r="R7" s="30" t="s">
        <v>15</v>
      </c>
      <c r="S7" s="31" t="s">
        <v>16</v>
      </c>
      <c r="T7" s="30" t="s">
        <v>17</v>
      </c>
      <c r="U7" s="30" t="s">
        <v>18</v>
      </c>
      <c r="V7" s="30" t="s">
        <v>1480</v>
      </c>
      <c r="W7" s="30" t="s">
        <v>19</v>
      </c>
      <c r="X7" s="32" t="s">
        <v>20</v>
      </c>
      <c r="Y7" s="32" t="s">
        <v>21</v>
      </c>
      <c r="Z7" s="32" t="s">
        <v>22</v>
      </c>
      <c r="AA7" s="32" t="s">
        <v>23</v>
      </c>
      <c r="AB7" s="33" t="s">
        <v>24</v>
      </c>
      <c r="AC7" s="34" t="s">
        <v>25</v>
      </c>
      <c r="AD7" s="34" t="s">
        <v>26</v>
      </c>
      <c r="AE7" s="34" t="s">
        <v>27</v>
      </c>
      <c r="AF7" s="35" t="s">
        <v>28</v>
      </c>
      <c r="AG7" s="35" t="s">
        <v>29</v>
      </c>
      <c r="AH7" s="35" t="s">
        <v>30</v>
      </c>
      <c r="AI7" s="35" t="s">
        <v>31</v>
      </c>
      <c r="AJ7" s="36" t="s">
        <v>32</v>
      </c>
      <c r="AK7" s="37" t="s">
        <v>33</v>
      </c>
    </row>
    <row r="8" spans="1:38" s="53" customFormat="1" ht="69">
      <c r="A8" s="38" t="str">
        <f aca="true" t="shared" si="0" ref="A8:A71">CONCATENATE(M8,N8,S8,H8,K8)</f>
        <v>10530803Combustibles y lubricantesArrastre</v>
      </c>
      <c r="B8" s="39" t="s">
        <v>1115</v>
      </c>
      <c r="C8" s="39" t="s">
        <v>34</v>
      </c>
      <c r="D8" s="43" t="s">
        <v>1136</v>
      </c>
      <c r="E8" s="43" t="s">
        <v>35</v>
      </c>
      <c r="F8" s="43" t="s">
        <v>36</v>
      </c>
      <c r="G8" s="104" t="s">
        <v>50</v>
      </c>
      <c r="H8" s="103" t="s">
        <v>51</v>
      </c>
      <c r="I8" s="144">
        <v>3471.66</v>
      </c>
      <c r="J8" s="88">
        <v>2230.04</v>
      </c>
      <c r="K8" s="43" t="s">
        <v>1151</v>
      </c>
      <c r="L8" s="90">
        <v>1701</v>
      </c>
      <c r="M8" s="47">
        <v>1</v>
      </c>
      <c r="N8" s="91">
        <v>0</v>
      </c>
      <c r="O8" s="91" t="s">
        <v>1175</v>
      </c>
      <c r="P8" s="91" t="s">
        <v>38</v>
      </c>
      <c r="Q8" s="91" t="s">
        <v>38</v>
      </c>
      <c r="R8" s="92" t="s">
        <v>39</v>
      </c>
      <c r="S8" s="47">
        <v>530803</v>
      </c>
      <c r="T8" s="47" t="str">
        <f>+CONCATENATE(S8," ",W8)</f>
        <v>530803 Combustibles y Lubricantes</v>
      </c>
      <c r="U8" s="93">
        <f>VALUE(MID(S8,1,2))</f>
        <v>53</v>
      </c>
      <c r="V8" s="93" t="str">
        <f>CONCATENATE(U8,"   ",VLOOKUP(U8,GRUPOS!A:B,2,0))</f>
        <v>53   BIENES Y SERVICIOS DE CONSUMO</v>
      </c>
      <c r="W8" s="94" t="str">
        <f>VLOOKUP(S8,PARTIDAS!A:B,2,0)</f>
        <v>Combustibles y Lubricantes</v>
      </c>
      <c r="X8" s="95">
        <v>3471.66</v>
      </c>
      <c r="Y8" s="50"/>
      <c r="Z8" s="54"/>
      <c r="AA8" s="54"/>
      <c r="AB8" s="55"/>
      <c r="AC8" s="55"/>
      <c r="AD8" s="55"/>
      <c r="AE8" s="55"/>
      <c r="AF8" s="56"/>
      <c r="AG8" s="56"/>
      <c r="AH8" s="56"/>
      <c r="AI8" s="56"/>
      <c r="AJ8" s="96">
        <f aca="true" t="shared" si="1" ref="AJ8:AJ39">+SUM(X8:AI8)</f>
        <v>3471.66</v>
      </c>
      <c r="AK8" s="97" t="b">
        <f aca="true" t="shared" si="2" ref="AK8:AK71">I8=AJ8</f>
        <v>1</v>
      </c>
      <c r="AL8" s="83">
        <f aca="true" t="shared" si="3" ref="AL8:AL71">I8-AJ8</f>
        <v>0</v>
      </c>
    </row>
    <row r="9" spans="1:38" s="53" customFormat="1" ht="69">
      <c r="A9" s="38" t="str">
        <f t="shared" si="0"/>
        <v>10530105Servicio de rastreo satelital para el parque automotor de la SDHArrastre</v>
      </c>
      <c r="B9" s="39" t="s">
        <v>1115</v>
      </c>
      <c r="C9" s="39" t="s">
        <v>34</v>
      </c>
      <c r="D9" s="43" t="s">
        <v>1136</v>
      </c>
      <c r="E9" s="43" t="s">
        <v>35</v>
      </c>
      <c r="F9" s="43" t="s">
        <v>36</v>
      </c>
      <c r="G9" s="104" t="s">
        <v>50</v>
      </c>
      <c r="H9" s="103" t="s">
        <v>54</v>
      </c>
      <c r="I9" s="144">
        <v>794.98</v>
      </c>
      <c r="J9" s="88">
        <v>732.4200000000001</v>
      </c>
      <c r="K9" s="89" t="s">
        <v>1151</v>
      </c>
      <c r="L9" s="90">
        <v>1701</v>
      </c>
      <c r="M9" s="57">
        <v>1</v>
      </c>
      <c r="N9" s="98">
        <v>0</v>
      </c>
      <c r="O9" s="91" t="s">
        <v>1175</v>
      </c>
      <c r="P9" s="98" t="s">
        <v>38</v>
      </c>
      <c r="Q9" s="98" t="s">
        <v>38</v>
      </c>
      <c r="R9" s="92" t="s">
        <v>39</v>
      </c>
      <c r="S9" s="57">
        <v>530105</v>
      </c>
      <c r="T9" s="47" t="str">
        <f aca="true" t="shared" si="4" ref="T9:T39">+CONCATENATE(S9," ",W9)</f>
        <v>530105 Telecomunicaciones</v>
      </c>
      <c r="U9" s="93">
        <f aca="true" t="shared" si="5" ref="U9:U72">VALUE(MID(S9,1,2))</f>
        <v>53</v>
      </c>
      <c r="V9" s="93" t="str">
        <f>CONCATENATE(U9,"   ",VLOOKUP(U9,GRUPOS!A:B,2,0))</f>
        <v>53   BIENES Y SERVICIOS DE CONSUMO</v>
      </c>
      <c r="W9" s="94" t="str">
        <f>VLOOKUP(S9,PARTIDAS!A:B,2,0)</f>
        <v>Telecomunicaciones</v>
      </c>
      <c r="X9" s="95">
        <v>794.98</v>
      </c>
      <c r="Y9" s="50"/>
      <c r="Z9" s="54"/>
      <c r="AA9" s="54"/>
      <c r="AB9" s="55"/>
      <c r="AC9" s="55"/>
      <c r="AD9" s="55"/>
      <c r="AE9" s="55"/>
      <c r="AF9" s="56"/>
      <c r="AG9" s="56"/>
      <c r="AH9" s="56"/>
      <c r="AI9" s="56"/>
      <c r="AJ9" s="96">
        <f t="shared" si="1"/>
        <v>794.98</v>
      </c>
      <c r="AK9" s="97" t="b">
        <f t="shared" si="2"/>
        <v>1</v>
      </c>
      <c r="AL9" s="83">
        <f t="shared" si="3"/>
        <v>0</v>
      </c>
    </row>
    <row r="10" spans="1:38" s="53" customFormat="1" ht="69">
      <c r="A10" s="38" t="str">
        <f t="shared" si="0"/>
        <v>10530805Materiales de AseoNuevo</v>
      </c>
      <c r="B10" s="39" t="s">
        <v>1115</v>
      </c>
      <c r="C10" s="39" t="s">
        <v>34</v>
      </c>
      <c r="D10" s="43" t="s">
        <v>1136</v>
      </c>
      <c r="E10" s="43" t="s">
        <v>35</v>
      </c>
      <c r="F10" s="43" t="s">
        <v>36</v>
      </c>
      <c r="G10" s="104" t="s">
        <v>40</v>
      </c>
      <c r="H10" s="103" t="s">
        <v>41</v>
      </c>
      <c r="I10" s="144">
        <v>25418.69</v>
      </c>
      <c r="J10" s="88">
        <v>32160.98</v>
      </c>
      <c r="K10" s="43" t="s">
        <v>37</v>
      </c>
      <c r="L10" s="90">
        <v>1701</v>
      </c>
      <c r="M10" s="47">
        <v>1</v>
      </c>
      <c r="N10" s="91">
        <v>0</v>
      </c>
      <c r="O10" s="91" t="s">
        <v>1175</v>
      </c>
      <c r="P10" s="91" t="s">
        <v>38</v>
      </c>
      <c r="Q10" s="91" t="s">
        <v>38</v>
      </c>
      <c r="R10" s="92" t="s">
        <v>39</v>
      </c>
      <c r="S10" s="47">
        <v>530805</v>
      </c>
      <c r="T10" s="47" t="str">
        <f t="shared" si="4"/>
        <v>530805 Materiales de Aseo</v>
      </c>
      <c r="U10" s="93">
        <f t="shared" si="5"/>
        <v>53</v>
      </c>
      <c r="V10" s="93" t="str">
        <f>CONCATENATE(U10,"   ",VLOOKUP(U10,GRUPOS!A:B,2,0))</f>
        <v>53   BIENES Y SERVICIOS DE CONSUMO</v>
      </c>
      <c r="W10" s="94" t="str">
        <f>VLOOKUP(S10,PARTIDAS!A:B,2,0)</f>
        <v>Materiales de Aseo</v>
      </c>
      <c r="X10" s="145">
        <v>25418.69</v>
      </c>
      <c r="Y10" s="50"/>
      <c r="Z10" s="50"/>
      <c r="AA10" s="50"/>
      <c r="AB10" s="51"/>
      <c r="AC10" s="51"/>
      <c r="AD10" s="51"/>
      <c r="AE10" s="51"/>
      <c r="AF10" s="52"/>
      <c r="AG10" s="52"/>
      <c r="AH10" s="52"/>
      <c r="AI10" s="52"/>
      <c r="AJ10" s="96">
        <f t="shared" si="1"/>
        <v>25418.69</v>
      </c>
      <c r="AK10" s="97" t="b">
        <f t="shared" si="2"/>
        <v>1</v>
      </c>
      <c r="AL10" s="83">
        <f t="shared" si="3"/>
        <v>0</v>
      </c>
    </row>
    <row r="11" spans="1:38" s="53" customFormat="1" ht="86.25">
      <c r="A11" s="38" t="str">
        <f t="shared" si="0"/>
        <v>10530804Elaboración y adquisición de sellos portátiles y de escritorio para la Secretaría de Derechos Humanos y Coordinaciones Zonales.Nuevo</v>
      </c>
      <c r="B11" s="39" t="s">
        <v>1115</v>
      </c>
      <c r="C11" s="39" t="s">
        <v>34</v>
      </c>
      <c r="D11" s="43" t="s">
        <v>1136</v>
      </c>
      <c r="E11" s="43" t="s">
        <v>35</v>
      </c>
      <c r="F11" s="43" t="s">
        <v>36</v>
      </c>
      <c r="G11" s="104" t="s">
        <v>42</v>
      </c>
      <c r="H11" s="103" t="s">
        <v>43</v>
      </c>
      <c r="I11" s="144">
        <v>288.96</v>
      </c>
      <c r="J11" s="88">
        <v>288.96</v>
      </c>
      <c r="K11" s="43" t="s">
        <v>37</v>
      </c>
      <c r="L11" s="90">
        <v>1701</v>
      </c>
      <c r="M11" s="47">
        <v>1</v>
      </c>
      <c r="N11" s="91">
        <v>0</v>
      </c>
      <c r="O11" s="91" t="s">
        <v>1175</v>
      </c>
      <c r="P11" s="91" t="s">
        <v>38</v>
      </c>
      <c r="Q11" s="91" t="s">
        <v>38</v>
      </c>
      <c r="R11" s="92" t="s">
        <v>39</v>
      </c>
      <c r="S11" s="47">
        <v>530804</v>
      </c>
      <c r="T11" s="47" t="str">
        <f t="shared" si="4"/>
        <v>530804 Materiales de Oficina</v>
      </c>
      <c r="U11" s="93">
        <f t="shared" si="5"/>
        <v>53</v>
      </c>
      <c r="V11" s="93" t="str">
        <f>CONCATENATE(U11,"   ",VLOOKUP(U11,GRUPOS!A:B,2,0))</f>
        <v>53   BIENES Y SERVICIOS DE CONSUMO</v>
      </c>
      <c r="W11" s="94" t="str">
        <f>VLOOKUP(S11,PARTIDAS!A:B,2,0)</f>
        <v>Materiales de Oficina</v>
      </c>
      <c r="X11" s="95">
        <v>288.96</v>
      </c>
      <c r="Y11" s="50"/>
      <c r="Z11" s="50"/>
      <c r="AA11" s="50"/>
      <c r="AB11" s="51"/>
      <c r="AC11" s="51"/>
      <c r="AD11" s="51"/>
      <c r="AE11" s="51"/>
      <c r="AF11" s="52"/>
      <c r="AG11" s="52"/>
      <c r="AH11" s="52"/>
      <c r="AI11" s="52"/>
      <c r="AJ11" s="96">
        <f t="shared" si="1"/>
        <v>288.96</v>
      </c>
      <c r="AK11" s="97" t="b">
        <f t="shared" si="2"/>
        <v>1</v>
      </c>
      <c r="AL11" s="83">
        <f t="shared" si="3"/>
        <v>0</v>
      </c>
    </row>
    <row r="12" spans="1:38" s="53" customFormat="1" ht="69">
      <c r="A12" s="38" t="str">
        <f t="shared" si="0"/>
        <v>10530804Materiales de OficinaNuevo</v>
      </c>
      <c r="B12" s="39" t="s">
        <v>1115</v>
      </c>
      <c r="C12" s="39" t="s">
        <v>34</v>
      </c>
      <c r="D12" s="43" t="s">
        <v>1136</v>
      </c>
      <c r="E12" s="43" t="s">
        <v>35</v>
      </c>
      <c r="F12" s="43" t="s">
        <v>36</v>
      </c>
      <c r="G12" s="104" t="s">
        <v>44</v>
      </c>
      <c r="H12" s="103" t="s">
        <v>45</v>
      </c>
      <c r="I12" s="144">
        <v>15000</v>
      </c>
      <c r="J12" s="88">
        <v>13624.47</v>
      </c>
      <c r="K12" s="43" t="s">
        <v>37</v>
      </c>
      <c r="L12" s="90">
        <v>1701</v>
      </c>
      <c r="M12" s="47">
        <v>1</v>
      </c>
      <c r="N12" s="91">
        <v>0</v>
      </c>
      <c r="O12" s="91" t="s">
        <v>1175</v>
      </c>
      <c r="P12" s="91" t="s">
        <v>38</v>
      </c>
      <c r="Q12" s="91" t="s">
        <v>38</v>
      </c>
      <c r="R12" s="92" t="s">
        <v>39</v>
      </c>
      <c r="S12" s="47">
        <v>530804</v>
      </c>
      <c r="T12" s="47" t="str">
        <f t="shared" si="4"/>
        <v>530804 Materiales de Oficina</v>
      </c>
      <c r="U12" s="93">
        <f t="shared" si="5"/>
        <v>53</v>
      </c>
      <c r="V12" s="93" t="str">
        <f>CONCATENATE(U12,"   ",VLOOKUP(U12,GRUPOS!A:B,2,0))</f>
        <v>53   BIENES Y SERVICIOS DE CONSUMO</v>
      </c>
      <c r="W12" s="94" t="str">
        <f>VLOOKUP(S12,PARTIDAS!A:B,2,0)</f>
        <v>Materiales de Oficina</v>
      </c>
      <c r="X12" s="145">
        <v>15000</v>
      </c>
      <c r="Y12" s="50"/>
      <c r="Z12" s="54"/>
      <c r="AA12" s="54"/>
      <c r="AB12" s="55"/>
      <c r="AC12" s="55"/>
      <c r="AD12" s="55"/>
      <c r="AE12" s="55"/>
      <c r="AF12" s="56"/>
      <c r="AG12" s="56"/>
      <c r="AH12" s="56"/>
      <c r="AI12" s="56"/>
      <c r="AJ12" s="96">
        <f t="shared" si="1"/>
        <v>15000</v>
      </c>
      <c r="AK12" s="97" t="b">
        <f t="shared" si="2"/>
        <v>1</v>
      </c>
      <c r="AL12" s="83">
        <f t="shared" si="3"/>
        <v>0</v>
      </c>
    </row>
    <row r="13" spans="1:38" s="53" customFormat="1" ht="69">
      <c r="A13" s="38" t="str">
        <f t="shared" si="0"/>
        <v>10530208Seguridad y Vigilancia Privada  Nuevo</v>
      </c>
      <c r="B13" s="39" t="s">
        <v>1115</v>
      </c>
      <c r="C13" s="39" t="s">
        <v>34</v>
      </c>
      <c r="D13" s="43" t="s">
        <v>1136</v>
      </c>
      <c r="E13" s="43" t="s">
        <v>35</v>
      </c>
      <c r="F13" s="43" t="s">
        <v>36</v>
      </c>
      <c r="G13" s="104" t="s">
        <v>46</v>
      </c>
      <c r="H13" s="103" t="s">
        <v>47</v>
      </c>
      <c r="I13" s="144">
        <v>110000</v>
      </c>
      <c r="J13" s="88">
        <v>72527.48</v>
      </c>
      <c r="K13" s="43" t="s">
        <v>37</v>
      </c>
      <c r="L13" s="90">
        <v>1701</v>
      </c>
      <c r="M13" s="57">
        <v>1</v>
      </c>
      <c r="N13" s="98">
        <v>0</v>
      </c>
      <c r="O13" s="91" t="s">
        <v>1175</v>
      </c>
      <c r="P13" s="98" t="s">
        <v>38</v>
      </c>
      <c r="Q13" s="98" t="s">
        <v>38</v>
      </c>
      <c r="R13" s="92" t="s">
        <v>39</v>
      </c>
      <c r="S13" s="57">
        <v>530208</v>
      </c>
      <c r="T13" s="47" t="str">
        <f t="shared" si="4"/>
        <v>530208 Servicio de Seguridad y Vigilancia</v>
      </c>
      <c r="U13" s="93">
        <f t="shared" si="5"/>
        <v>53</v>
      </c>
      <c r="V13" s="93" t="str">
        <f>CONCATENATE(U13,"   ",VLOOKUP(U13,GRUPOS!A:B,2,0))</f>
        <v>53   BIENES Y SERVICIOS DE CONSUMO</v>
      </c>
      <c r="W13" s="94" t="str">
        <f>VLOOKUP(S13,PARTIDAS!A:B,2,0)</f>
        <v>Servicio de Seguridad y Vigilancia</v>
      </c>
      <c r="X13" s="145">
        <v>110000</v>
      </c>
      <c r="Y13" s="50"/>
      <c r="Z13" s="50"/>
      <c r="AA13" s="50"/>
      <c r="AB13" s="51"/>
      <c r="AC13" s="51"/>
      <c r="AD13" s="51"/>
      <c r="AE13" s="51"/>
      <c r="AF13" s="52"/>
      <c r="AG13" s="56"/>
      <c r="AH13" s="56"/>
      <c r="AI13" s="56"/>
      <c r="AJ13" s="96">
        <f t="shared" si="1"/>
        <v>110000</v>
      </c>
      <c r="AK13" s="97" t="b">
        <f t="shared" si="2"/>
        <v>1</v>
      </c>
      <c r="AL13" s="83">
        <f t="shared" si="3"/>
        <v>0</v>
      </c>
    </row>
    <row r="14" spans="1:38" s="53" customFormat="1" ht="86.25">
      <c r="A14" s="38" t="str">
        <f t="shared" si="0"/>
        <v>10570102Pago PeajesNuevo</v>
      </c>
      <c r="B14" s="39" t="s">
        <v>1115</v>
      </c>
      <c r="C14" s="39" t="s">
        <v>34</v>
      </c>
      <c r="D14" s="43" t="s">
        <v>1136</v>
      </c>
      <c r="E14" s="43" t="s">
        <v>35</v>
      </c>
      <c r="F14" s="43" t="s">
        <v>36</v>
      </c>
      <c r="G14" s="104" t="s">
        <v>48</v>
      </c>
      <c r="H14" s="103" t="s">
        <v>49</v>
      </c>
      <c r="I14" s="144">
        <v>1150</v>
      </c>
      <c r="J14" s="88">
        <v>1145</v>
      </c>
      <c r="K14" s="43" t="s">
        <v>37</v>
      </c>
      <c r="L14" s="90">
        <v>1701</v>
      </c>
      <c r="M14" s="47">
        <v>1</v>
      </c>
      <c r="N14" s="91">
        <v>0</v>
      </c>
      <c r="O14" s="91" t="s">
        <v>1175</v>
      </c>
      <c r="P14" s="91" t="s">
        <v>38</v>
      </c>
      <c r="Q14" s="91" t="s">
        <v>38</v>
      </c>
      <c r="R14" s="92" t="s">
        <v>39</v>
      </c>
      <c r="S14" s="47">
        <v>570102</v>
      </c>
      <c r="T14" s="47" t="str">
        <f t="shared" si="4"/>
        <v>570102 Tasas Generales- Impuestos- Contribuciones- Permisos- Licencias y Patentes</v>
      </c>
      <c r="U14" s="93">
        <f t="shared" si="5"/>
        <v>57</v>
      </c>
      <c r="V14" s="93" t="str">
        <f>CONCATENATE(U14,"   ",VLOOKUP(U14,GRUPOS!A:B,2,0))</f>
        <v>57   OTROS EGRESOS CORRIENTES</v>
      </c>
      <c r="W14" s="94" t="str">
        <f>VLOOKUP(S14,PARTIDAS!A:B,2,0)</f>
        <v>Tasas Generales- Impuestos- Contribuciones- Permisos- Licencias y Patentes</v>
      </c>
      <c r="X14" s="95">
        <v>1150</v>
      </c>
      <c r="Y14" s="50"/>
      <c r="Z14" s="54"/>
      <c r="AA14" s="54"/>
      <c r="AB14" s="55"/>
      <c r="AC14" s="55"/>
      <c r="AD14" s="55"/>
      <c r="AE14" s="55"/>
      <c r="AF14" s="56"/>
      <c r="AG14" s="56"/>
      <c r="AH14" s="56"/>
      <c r="AI14" s="56"/>
      <c r="AJ14" s="96">
        <f t="shared" si="1"/>
        <v>1150</v>
      </c>
      <c r="AK14" s="97" t="b">
        <f t="shared" si="2"/>
        <v>1</v>
      </c>
      <c r="AL14" s="83">
        <f t="shared" si="3"/>
        <v>0</v>
      </c>
    </row>
    <row r="15" spans="1:38" s="53" customFormat="1" ht="69">
      <c r="A15" s="38" t="str">
        <f t="shared" si="0"/>
        <v>10530803Combustibles y lubricantesNuevo</v>
      </c>
      <c r="B15" s="39" t="s">
        <v>1115</v>
      </c>
      <c r="C15" s="39" t="s">
        <v>34</v>
      </c>
      <c r="D15" s="43" t="s">
        <v>1136</v>
      </c>
      <c r="E15" s="43" t="s">
        <v>35</v>
      </c>
      <c r="F15" s="43" t="s">
        <v>36</v>
      </c>
      <c r="G15" s="104" t="s">
        <v>50</v>
      </c>
      <c r="H15" s="103" t="s">
        <v>51</v>
      </c>
      <c r="I15" s="144">
        <v>38000</v>
      </c>
      <c r="J15" s="88">
        <v>29564.920000000002</v>
      </c>
      <c r="K15" s="43" t="s">
        <v>37</v>
      </c>
      <c r="L15" s="90">
        <v>1701</v>
      </c>
      <c r="M15" s="47">
        <v>1</v>
      </c>
      <c r="N15" s="91">
        <v>0</v>
      </c>
      <c r="O15" s="91" t="s">
        <v>1175</v>
      </c>
      <c r="P15" s="91" t="s">
        <v>38</v>
      </c>
      <c r="Q15" s="91" t="s">
        <v>38</v>
      </c>
      <c r="R15" s="92" t="s">
        <v>39</v>
      </c>
      <c r="S15" s="47">
        <v>530803</v>
      </c>
      <c r="T15" s="47" t="str">
        <f t="shared" si="4"/>
        <v>530803 Combustibles y Lubricantes</v>
      </c>
      <c r="U15" s="93">
        <f t="shared" si="5"/>
        <v>53</v>
      </c>
      <c r="V15" s="93" t="str">
        <f>CONCATENATE(U15,"   ",VLOOKUP(U15,GRUPOS!A:B,2,0))</f>
        <v>53   BIENES Y SERVICIOS DE CONSUMO</v>
      </c>
      <c r="W15" s="94" t="str">
        <f>VLOOKUP(S15,PARTIDAS!A:B,2,0)</f>
        <v>Combustibles y Lubricantes</v>
      </c>
      <c r="X15" s="145">
        <v>38000</v>
      </c>
      <c r="Y15" s="50"/>
      <c r="Z15" s="54"/>
      <c r="AA15" s="54"/>
      <c r="AB15" s="55"/>
      <c r="AC15" s="55"/>
      <c r="AD15" s="55"/>
      <c r="AE15" s="55"/>
      <c r="AF15" s="56"/>
      <c r="AG15" s="58"/>
      <c r="AH15" s="56"/>
      <c r="AI15" s="56"/>
      <c r="AJ15" s="96">
        <f t="shared" si="1"/>
        <v>38000</v>
      </c>
      <c r="AK15" s="97" t="b">
        <f t="shared" si="2"/>
        <v>1</v>
      </c>
      <c r="AL15" s="83">
        <f t="shared" si="3"/>
        <v>0</v>
      </c>
    </row>
    <row r="16" spans="1:38" s="53" customFormat="1" ht="69">
      <c r="A16" s="38" t="str">
        <f t="shared" si="0"/>
        <v>10530405Mantenimiento vehículosNuevo</v>
      </c>
      <c r="B16" s="39" t="s">
        <v>1115</v>
      </c>
      <c r="C16" s="39" t="s">
        <v>34</v>
      </c>
      <c r="D16" s="43" t="s">
        <v>1136</v>
      </c>
      <c r="E16" s="43" t="s">
        <v>35</v>
      </c>
      <c r="F16" s="43" t="s">
        <v>36</v>
      </c>
      <c r="G16" s="104" t="s">
        <v>50</v>
      </c>
      <c r="H16" s="103" t="s">
        <v>52</v>
      </c>
      <c r="I16" s="144">
        <v>220000</v>
      </c>
      <c r="J16" s="88">
        <v>219949.26</v>
      </c>
      <c r="K16" s="43" t="s">
        <v>37</v>
      </c>
      <c r="L16" s="90">
        <v>1701</v>
      </c>
      <c r="M16" s="47">
        <v>1</v>
      </c>
      <c r="N16" s="91">
        <v>0</v>
      </c>
      <c r="O16" s="91" t="s">
        <v>1175</v>
      </c>
      <c r="P16" s="91" t="s">
        <v>38</v>
      </c>
      <c r="Q16" s="91" t="s">
        <v>38</v>
      </c>
      <c r="R16" s="92" t="s">
        <v>39</v>
      </c>
      <c r="S16" s="47">
        <v>530405</v>
      </c>
      <c r="T16" s="47" t="str">
        <f t="shared" si="4"/>
        <v>530405 Vehiculos (Instalacion- Mantenimiento y Reparaciones)</v>
      </c>
      <c r="U16" s="93">
        <f t="shared" si="5"/>
        <v>53</v>
      </c>
      <c r="V16" s="93" t="str">
        <f>CONCATENATE(U16,"   ",VLOOKUP(U16,GRUPOS!A:B,2,0))</f>
        <v>53   BIENES Y SERVICIOS DE CONSUMO</v>
      </c>
      <c r="W16" s="94" t="str">
        <f>VLOOKUP(S16,PARTIDAS!A:B,2,0)</f>
        <v>Vehiculos (Instalacion- Mantenimiento y Reparaciones)</v>
      </c>
      <c r="X16" s="145">
        <v>220000</v>
      </c>
      <c r="Y16" s="50"/>
      <c r="Z16" s="54"/>
      <c r="AA16" s="54"/>
      <c r="AB16" s="55"/>
      <c r="AC16" s="55"/>
      <c r="AD16" s="55"/>
      <c r="AE16" s="55"/>
      <c r="AF16" s="56"/>
      <c r="AG16" s="56"/>
      <c r="AH16" s="56"/>
      <c r="AI16" s="56"/>
      <c r="AJ16" s="96">
        <f t="shared" si="1"/>
        <v>220000</v>
      </c>
      <c r="AK16" s="97" t="b">
        <f t="shared" si="2"/>
        <v>1</v>
      </c>
      <c r="AL16" s="83">
        <f t="shared" si="3"/>
        <v>0</v>
      </c>
    </row>
    <row r="17" spans="1:38" ht="86.25">
      <c r="A17" s="38" t="str">
        <f t="shared" si="0"/>
        <v>10570102Matriculación vehicular y tasas generales e impuestosNuevo</v>
      </c>
      <c r="B17" s="39" t="s">
        <v>1115</v>
      </c>
      <c r="C17" s="39" t="s">
        <v>34</v>
      </c>
      <c r="D17" s="43" t="s">
        <v>1136</v>
      </c>
      <c r="E17" s="43" t="s">
        <v>35</v>
      </c>
      <c r="F17" s="43" t="s">
        <v>36</v>
      </c>
      <c r="G17" s="104" t="s">
        <v>50</v>
      </c>
      <c r="H17" s="103" t="s">
        <v>53</v>
      </c>
      <c r="I17" s="144">
        <v>15000</v>
      </c>
      <c r="J17" s="88">
        <v>6333.990000000001</v>
      </c>
      <c r="K17" s="43" t="s">
        <v>37</v>
      </c>
      <c r="L17" s="90">
        <v>1701</v>
      </c>
      <c r="M17" s="47">
        <v>1</v>
      </c>
      <c r="N17" s="91">
        <v>0</v>
      </c>
      <c r="O17" s="91" t="s">
        <v>1175</v>
      </c>
      <c r="P17" s="91" t="s">
        <v>38</v>
      </c>
      <c r="Q17" s="91" t="s">
        <v>38</v>
      </c>
      <c r="R17" s="92" t="s">
        <v>39</v>
      </c>
      <c r="S17" s="47">
        <v>570102</v>
      </c>
      <c r="T17" s="47" t="str">
        <f t="shared" si="4"/>
        <v>570102 Tasas Generales- Impuestos- Contribuciones- Permisos- Licencias y Patentes</v>
      </c>
      <c r="U17" s="93">
        <f t="shared" si="5"/>
        <v>57</v>
      </c>
      <c r="V17" s="93" t="str">
        <f>CONCATENATE(U17,"   ",VLOOKUP(U17,GRUPOS!A:B,2,0))</f>
        <v>57   OTROS EGRESOS CORRIENTES</v>
      </c>
      <c r="W17" s="94" t="str">
        <f>VLOOKUP(S17,PARTIDAS!A:B,2,0)</f>
        <v>Tasas Generales- Impuestos- Contribuciones- Permisos- Licencias y Patentes</v>
      </c>
      <c r="X17" s="145">
        <v>15000</v>
      </c>
      <c r="Y17" s="50"/>
      <c r="Z17" s="54"/>
      <c r="AA17" s="54"/>
      <c r="AB17" s="55"/>
      <c r="AC17" s="55"/>
      <c r="AD17" s="55"/>
      <c r="AE17" s="55"/>
      <c r="AF17" s="56"/>
      <c r="AG17" s="56"/>
      <c r="AH17" s="56"/>
      <c r="AI17" s="56"/>
      <c r="AJ17" s="96">
        <f t="shared" si="1"/>
        <v>15000</v>
      </c>
      <c r="AK17" s="97" t="b">
        <f t="shared" si="2"/>
        <v>1</v>
      </c>
      <c r="AL17" s="83">
        <f t="shared" si="3"/>
        <v>0</v>
      </c>
    </row>
    <row r="18" spans="1:38" ht="69">
      <c r="A18" s="38" t="str">
        <f t="shared" si="0"/>
        <v>10530105Servicio de rastreo satelital para el parque automotor de la SDHNuevo</v>
      </c>
      <c r="B18" s="39" t="s">
        <v>1115</v>
      </c>
      <c r="C18" s="39" t="s">
        <v>34</v>
      </c>
      <c r="D18" s="43" t="s">
        <v>1136</v>
      </c>
      <c r="E18" s="43" t="s">
        <v>35</v>
      </c>
      <c r="F18" s="43" t="s">
        <v>36</v>
      </c>
      <c r="G18" s="104" t="s">
        <v>50</v>
      </c>
      <c r="H18" s="103" t="s">
        <v>54</v>
      </c>
      <c r="I18" s="144">
        <v>7951</v>
      </c>
      <c r="J18" s="88">
        <v>7063.049999999999</v>
      </c>
      <c r="K18" s="43" t="s">
        <v>37</v>
      </c>
      <c r="L18" s="90">
        <v>1701</v>
      </c>
      <c r="M18" s="57">
        <v>1</v>
      </c>
      <c r="N18" s="98">
        <v>0</v>
      </c>
      <c r="O18" s="91" t="s">
        <v>1175</v>
      </c>
      <c r="P18" s="98" t="s">
        <v>38</v>
      </c>
      <c r="Q18" s="98" t="s">
        <v>38</v>
      </c>
      <c r="R18" s="92" t="s">
        <v>39</v>
      </c>
      <c r="S18" s="57">
        <v>530105</v>
      </c>
      <c r="T18" s="47" t="str">
        <f t="shared" si="4"/>
        <v>530105 Telecomunicaciones</v>
      </c>
      <c r="U18" s="93">
        <f t="shared" si="5"/>
        <v>53</v>
      </c>
      <c r="V18" s="93" t="str">
        <f>CONCATENATE(U18,"   ",VLOOKUP(U18,GRUPOS!A:B,2,0))</f>
        <v>53   BIENES Y SERVICIOS DE CONSUMO</v>
      </c>
      <c r="W18" s="94" t="str">
        <f>VLOOKUP(S18,PARTIDAS!A:B,2,0)</f>
        <v>Telecomunicaciones</v>
      </c>
      <c r="X18" s="145">
        <v>7951</v>
      </c>
      <c r="Y18" s="50"/>
      <c r="Z18" s="54"/>
      <c r="AA18" s="54"/>
      <c r="AB18" s="55"/>
      <c r="AC18" s="55"/>
      <c r="AD18" s="55"/>
      <c r="AE18" s="55"/>
      <c r="AF18" s="56"/>
      <c r="AG18" s="56"/>
      <c r="AH18" s="56"/>
      <c r="AI18" s="56"/>
      <c r="AJ18" s="96">
        <f t="shared" si="1"/>
        <v>7951</v>
      </c>
      <c r="AK18" s="97" t="b">
        <f t="shared" si="2"/>
        <v>1</v>
      </c>
      <c r="AL18" s="83">
        <f t="shared" si="3"/>
        <v>0</v>
      </c>
    </row>
    <row r="19" spans="1:38" ht="69">
      <c r="A19" s="38" t="str">
        <f t="shared" si="0"/>
        <v>10530302Pasajes al ExteriorNuevo</v>
      </c>
      <c r="B19" s="39" t="s">
        <v>1115</v>
      </c>
      <c r="C19" s="39" t="s">
        <v>34</v>
      </c>
      <c r="D19" s="43" t="s">
        <v>1136</v>
      </c>
      <c r="E19" s="43" t="s">
        <v>35</v>
      </c>
      <c r="F19" s="43" t="s">
        <v>36</v>
      </c>
      <c r="G19" s="104" t="s">
        <v>56</v>
      </c>
      <c r="H19" s="103" t="s">
        <v>57</v>
      </c>
      <c r="I19" s="144">
        <v>7238.25</v>
      </c>
      <c r="J19" s="88">
        <v>0</v>
      </c>
      <c r="K19" s="43" t="s">
        <v>37</v>
      </c>
      <c r="L19" s="90">
        <v>1701</v>
      </c>
      <c r="M19" s="57">
        <v>1</v>
      </c>
      <c r="N19" s="98">
        <v>0</v>
      </c>
      <c r="O19" s="91" t="s">
        <v>1175</v>
      </c>
      <c r="P19" s="98" t="s">
        <v>38</v>
      </c>
      <c r="Q19" s="98" t="s">
        <v>38</v>
      </c>
      <c r="R19" s="92" t="s">
        <v>39</v>
      </c>
      <c r="S19" s="57">
        <v>530302</v>
      </c>
      <c r="T19" s="47" t="str">
        <f t="shared" si="4"/>
        <v>530302 Pasajes al Exterior</v>
      </c>
      <c r="U19" s="93">
        <f t="shared" si="5"/>
        <v>53</v>
      </c>
      <c r="V19" s="93" t="str">
        <f>CONCATENATE(U19,"   ",VLOOKUP(U19,GRUPOS!A:B,2,0))</f>
        <v>53   BIENES Y SERVICIOS DE CONSUMO</v>
      </c>
      <c r="W19" s="94" t="str">
        <f>VLOOKUP(S19,PARTIDAS!A:B,2,0)</f>
        <v>Pasajes al Exterior</v>
      </c>
      <c r="X19" s="95">
        <v>7238.25</v>
      </c>
      <c r="Y19" s="50"/>
      <c r="Z19" s="54"/>
      <c r="AA19" s="54"/>
      <c r="AB19" s="55"/>
      <c r="AC19" s="55"/>
      <c r="AD19" s="55"/>
      <c r="AE19" s="55"/>
      <c r="AF19" s="56"/>
      <c r="AG19" s="56"/>
      <c r="AH19" s="56"/>
      <c r="AI19" s="56"/>
      <c r="AJ19" s="96">
        <f t="shared" si="1"/>
        <v>7238.25</v>
      </c>
      <c r="AK19" s="97" t="b">
        <f t="shared" si="2"/>
        <v>1</v>
      </c>
      <c r="AL19" s="83">
        <f t="shared" si="3"/>
        <v>0</v>
      </c>
    </row>
    <row r="20" spans="1:38" ht="69">
      <c r="A20" s="38" t="str">
        <f t="shared" si="0"/>
        <v>10530301Pasajes al InteriorNuevo</v>
      </c>
      <c r="B20" s="39" t="s">
        <v>1115</v>
      </c>
      <c r="C20" s="39" t="s">
        <v>34</v>
      </c>
      <c r="D20" s="43" t="s">
        <v>1136</v>
      </c>
      <c r="E20" s="43" t="s">
        <v>35</v>
      </c>
      <c r="F20" s="43" t="s">
        <v>36</v>
      </c>
      <c r="G20" s="104" t="s">
        <v>58</v>
      </c>
      <c r="H20" s="103" t="s">
        <v>59</v>
      </c>
      <c r="I20" s="144">
        <v>20940.43</v>
      </c>
      <c r="J20" s="88">
        <v>9347.929999999998</v>
      </c>
      <c r="K20" s="43" t="s">
        <v>37</v>
      </c>
      <c r="L20" s="90">
        <v>1701</v>
      </c>
      <c r="M20" s="57">
        <v>1</v>
      </c>
      <c r="N20" s="98">
        <v>0</v>
      </c>
      <c r="O20" s="91" t="s">
        <v>1175</v>
      </c>
      <c r="P20" s="98" t="s">
        <v>38</v>
      </c>
      <c r="Q20" s="98" t="s">
        <v>38</v>
      </c>
      <c r="R20" s="92" t="s">
        <v>39</v>
      </c>
      <c r="S20" s="57">
        <v>530301</v>
      </c>
      <c r="T20" s="47" t="str">
        <f t="shared" si="4"/>
        <v>530301 Pasajes al Interior</v>
      </c>
      <c r="U20" s="93">
        <f t="shared" si="5"/>
        <v>53</v>
      </c>
      <c r="V20" s="93" t="str">
        <f>CONCATENATE(U20,"   ",VLOOKUP(U20,GRUPOS!A:B,2,0))</f>
        <v>53   BIENES Y SERVICIOS DE CONSUMO</v>
      </c>
      <c r="W20" s="94" t="str">
        <f>VLOOKUP(S20,PARTIDAS!A:B,2,0)</f>
        <v>Pasajes al Interior</v>
      </c>
      <c r="X20" s="95">
        <v>20940.43</v>
      </c>
      <c r="Y20" s="50"/>
      <c r="Z20" s="54"/>
      <c r="AA20" s="54"/>
      <c r="AB20" s="55"/>
      <c r="AC20" s="55"/>
      <c r="AD20" s="55"/>
      <c r="AE20" s="55"/>
      <c r="AF20" s="56"/>
      <c r="AG20" s="56"/>
      <c r="AH20" s="56"/>
      <c r="AI20" s="56"/>
      <c r="AJ20" s="96">
        <f t="shared" si="1"/>
        <v>20940.43</v>
      </c>
      <c r="AK20" s="97" t="b">
        <f t="shared" si="2"/>
        <v>1</v>
      </c>
      <c r="AL20" s="83">
        <f t="shared" si="3"/>
        <v>0</v>
      </c>
    </row>
    <row r="21" spans="1:38" ht="69">
      <c r="A21" s="38" t="str">
        <f t="shared" si="0"/>
        <v>10530304Viáticos y Subsistencias en el ExteriorNuevo</v>
      </c>
      <c r="B21" s="39" t="s">
        <v>1115</v>
      </c>
      <c r="C21" s="39" t="s">
        <v>34</v>
      </c>
      <c r="D21" s="43" t="s">
        <v>1136</v>
      </c>
      <c r="E21" s="43" t="s">
        <v>35</v>
      </c>
      <c r="F21" s="43" t="s">
        <v>36</v>
      </c>
      <c r="G21" s="104" t="s">
        <v>60</v>
      </c>
      <c r="H21" s="103" t="s">
        <v>61</v>
      </c>
      <c r="I21" s="144">
        <v>4276.730000000001</v>
      </c>
      <c r="J21" s="88">
        <v>4276.73</v>
      </c>
      <c r="K21" s="43" t="s">
        <v>37</v>
      </c>
      <c r="L21" s="90">
        <v>1701</v>
      </c>
      <c r="M21" s="57">
        <v>1</v>
      </c>
      <c r="N21" s="98">
        <v>0</v>
      </c>
      <c r="O21" s="91" t="s">
        <v>1175</v>
      </c>
      <c r="P21" s="98" t="s">
        <v>38</v>
      </c>
      <c r="Q21" s="98" t="s">
        <v>38</v>
      </c>
      <c r="R21" s="92" t="s">
        <v>39</v>
      </c>
      <c r="S21" s="57">
        <v>530304</v>
      </c>
      <c r="T21" s="47" t="str">
        <f t="shared" si="4"/>
        <v>530304 Viaticos y Subsistencias en el Exterior</v>
      </c>
      <c r="U21" s="93">
        <f t="shared" si="5"/>
        <v>53</v>
      </c>
      <c r="V21" s="93" t="str">
        <f>CONCATENATE(U21,"   ",VLOOKUP(U21,GRUPOS!A:B,2,0))</f>
        <v>53   BIENES Y SERVICIOS DE CONSUMO</v>
      </c>
      <c r="W21" s="94" t="str">
        <f>VLOOKUP(S21,PARTIDAS!A:B,2,0)</f>
        <v>Viaticos y Subsistencias en el Exterior</v>
      </c>
      <c r="X21" s="95">
        <v>4276.730000000001</v>
      </c>
      <c r="Y21" s="50"/>
      <c r="Z21" s="54"/>
      <c r="AA21" s="54"/>
      <c r="AB21" s="55"/>
      <c r="AC21" s="55"/>
      <c r="AD21" s="55"/>
      <c r="AE21" s="55"/>
      <c r="AF21" s="56"/>
      <c r="AG21" s="56"/>
      <c r="AH21" s="56"/>
      <c r="AI21" s="56"/>
      <c r="AJ21" s="96">
        <f t="shared" si="1"/>
        <v>4276.730000000001</v>
      </c>
      <c r="AK21" s="97" t="b">
        <f t="shared" si="2"/>
        <v>1</v>
      </c>
      <c r="AL21" s="83">
        <f t="shared" si="3"/>
        <v>0</v>
      </c>
    </row>
    <row r="22" spans="1:38" ht="69">
      <c r="A22" s="38" t="str">
        <f t="shared" si="0"/>
        <v>10530303Viáticos y Subsistencias en el InteriorNuevo</v>
      </c>
      <c r="B22" s="39" t="s">
        <v>1115</v>
      </c>
      <c r="C22" s="39" t="s">
        <v>34</v>
      </c>
      <c r="D22" s="43" t="s">
        <v>1136</v>
      </c>
      <c r="E22" s="43" t="s">
        <v>35</v>
      </c>
      <c r="F22" s="43" t="s">
        <v>36</v>
      </c>
      <c r="G22" s="104" t="s">
        <v>60</v>
      </c>
      <c r="H22" s="103" t="s">
        <v>62</v>
      </c>
      <c r="I22" s="144">
        <v>23725.66</v>
      </c>
      <c r="J22" s="88">
        <v>23725.66</v>
      </c>
      <c r="K22" s="43" t="s">
        <v>37</v>
      </c>
      <c r="L22" s="90">
        <v>1701</v>
      </c>
      <c r="M22" s="57">
        <v>1</v>
      </c>
      <c r="N22" s="98">
        <v>0</v>
      </c>
      <c r="O22" s="91" t="s">
        <v>1175</v>
      </c>
      <c r="P22" s="98" t="s">
        <v>38</v>
      </c>
      <c r="Q22" s="98" t="s">
        <v>38</v>
      </c>
      <c r="R22" s="92" t="s">
        <v>39</v>
      </c>
      <c r="S22" s="57">
        <v>530303</v>
      </c>
      <c r="T22" s="47" t="str">
        <f t="shared" si="4"/>
        <v>530303 Viaticos y Subsistencias en el Interior</v>
      </c>
      <c r="U22" s="93">
        <f t="shared" si="5"/>
        <v>53</v>
      </c>
      <c r="V22" s="93" t="str">
        <f>CONCATENATE(U22,"   ",VLOOKUP(U22,GRUPOS!A:B,2,0))</f>
        <v>53   BIENES Y SERVICIOS DE CONSUMO</v>
      </c>
      <c r="W22" s="94" t="str">
        <f>VLOOKUP(S22,PARTIDAS!A:B,2,0)</f>
        <v>Viaticos y Subsistencias en el Interior</v>
      </c>
      <c r="X22" s="145">
        <v>23725.66</v>
      </c>
      <c r="Y22" s="50"/>
      <c r="Z22" s="54"/>
      <c r="AA22" s="54"/>
      <c r="AB22" s="55"/>
      <c r="AC22" s="55"/>
      <c r="AD22" s="55"/>
      <c r="AE22" s="55"/>
      <c r="AF22" s="56"/>
      <c r="AG22" s="56"/>
      <c r="AH22" s="56"/>
      <c r="AI22" s="56"/>
      <c r="AJ22" s="96">
        <f t="shared" si="1"/>
        <v>23725.66</v>
      </c>
      <c r="AK22" s="97" t="b">
        <f t="shared" si="2"/>
        <v>1</v>
      </c>
      <c r="AL22" s="83">
        <f t="shared" si="3"/>
        <v>0</v>
      </c>
    </row>
    <row r="23" spans="1:38" ht="86.25">
      <c r="A23" s="38" t="str">
        <f t="shared" si="0"/>
        <v>10530502Arrendamiento Zonales (Edificios, locales y residencias, parqueaderos, casilleros judiciales y bancarios.)Nuevo</v>
      </c>
      <c r="B23" s="39" t="s">
        <v>1115</v>
      </c>
      <c r="C23" s="39" t="s">
        <v>34</v>
      </c>
      <c r="D23" s="43" t="s">
        <v>1136</v>
      </c>
      <c r="E23" s="43" t="s">
        <v>35</v>
      </c>
      <c r="F23" s="43" t="s">
        <v>36</v>
      </c>
      <c r="G23" s="104" t="s">
        <v>63</v>
      </c>
      <c r="H23" s="103" t="s">
        <v>64</v>
      </c>
      <c r="I23" s="144">
        <v>19000</v>
      </c>
      <c r="J23" s="88">
        <v>777.1800000000001</v>
      </c>
      <c r="K23" s="43" t="s">
        <v>37</v>
      </c>
      <c r="L23" s="90">
        <v>1701</v>
      </c>
      <c r="M23" s="57">
        <v>1</v>
      </c>
      <c r="N23" s="98">
        <v>0</v>
      </c>
      <c r="O23" s="91" t="s">
        <v>1175</v>
      </c>
      <c r="P23" s="98" t="s">
        <v>38</v>
      </c>
      <c r="Q23" s="98" t="s">
        <v>38</v>
      </c>
      <c r="R23" s="92" t="s">
        <v>39</v>
      </c>
      <c r="S23" s="57">
        <v>530502</v>
      </c>
      <c r="T23" s="47" t="str">
        <f t="shared" si="4"/>
        <v>530502 Edificios- Locales y Residencias- Parqueaderos- Casilleros Judiciales y Bancarios (Arrendamientos)</v>
      </c>
      <c r="U23" s="93">
        <f t="shared" si="5"/>
        <v>53</v>
      </c>
      <c r="V23" s="93" t="str">
        <f>CONCATENATE(U23,"   ",VLOOKUP(U23,GRUPOS!A:B,2,0))</f>
        <v>53   BIENES Y SERVICIOS DE CONSUMO</v>
      </c>
      <c r="W23" s="94" t="str">
        <f>VLOOKUP(S23,PARTIDAS!A:B,2,0)</f>
        <v>Edificios- Locales y Residencias- Parqueaderos- Casilleros Judiciales y Bancarios (Arrendamientos)</v>
      </c>
      <c r="X23" s="145">
        <v>19000</v>
      </c>
      <c r="Y23" s="50"/>
      <c r="Z23" s="54"/>
      <c r="AA23" s="54"/>
      <c r="AB23" s="55"/>
      <c r="AC23" s="55"/>
      <c r="AD23" s="55"/>
      <c r="AE23" s="55"/>
      <c r="AF23" s="56"/>
      <c r="AG23" s="56"/>
      <c r="AH23" s="56"/>
      <c r="AI23" s="56"/>
      <c r="AJ23" s="96">
        <f t="shared" si="1"/>
        <v>19000</v>
      </c>
      <c r="AK23" s="97" t="b">
        <f t="shared" si="2"/>
        <v>1</v>
      </c>
      <c r="AL23" s="83">
        <f t="shared" si="3"/>
        <v>0</v>
      </c>
    </row>
    <row r="24" spans="1:38" ht="69">
      <c r="A24" s="38" t="str">
        <f t="shared" si="0"/>
        <v>10570201Deducibles y RasasNuevo</v>
      </c>
      <c r="B24" s="39" t="s">
        <v>1115</v>
      </c>
      <c r="C24" s="39" t="s">
        <v>34</v>
      </c>
      <c r="D24" s="43" t="s">
        <v>1136</v>
      </c>
      <c r="E24" s="43" t="s">
        <v>35</v>
      </c>
      <c r="F24" s="43" t="s">
        <v>36</v>
      </c>
      <c r="G24" s="104" t="s">
        <v>65</v>
      </c>
      <c r="H24" s="103" t="s">
        <v>66</v>
      </c>
      <c r="I24" s="144">
        <v>4000</v>
      </c>
      <c r="J24" s="88">
        <v>1449.43</v>
      </c>
      <c r="K24" s="43" t="s">
        <v>37</v>
      </c>
      <c r="L24" s="90">
        <v>1701</v>
      </c>
      <c r="M24" s="57">
        <v>1</v>
      </c>
      <c r="N24" s="98">
        <v>0</v>
      </c>
      <c r="O24" s="91" t="s">
        <v>1175</v>
      </c>
      <c r="P24" s="98" t="s">
        <v>38</v>
      </c>
      <c r="Q24" s="98" t="s">
        <v>38</v>
      </c>
      <c r="R24" s="92" t="s">
        <v>39</v>
      </c>
      <c r="S24" s="57">
        <v>570201</v>
      </c>
      <c r="T24" s="47" t="str">
        <f t="shared" si="4"/>
        <v>570201 Seguros</v>
      </c>
      <c r="U24" s="93">
        <f t="shared" si="5"/>
        <v>57</v>
      </c>
      <c r="V24" s="93" t="str">
        <f>CONCATENATE(U24,"   ",VLOOKUP(U24,GRUPOS!A:B,2,0))</f>
        <v>57   OTROS EGRESOS CORRIENTES</v>
      </c>
      <c r="W24" s="94" t="str">
        <f>VLOOKUP(S24,PARTIDAS!A:B,2,0)</f>
        <v>Seguros</v>
      </c>
      <c r="X24" s="145">
        <v>4000</v>
      </c>
      <c r="Y24" s="54"/>
      <c r="Z24" s="54"/>
      <c r="AA24" s="54"/>
      <c r="AB24" s="55"/>
      <c r="AC24" s="55"/>
      <c r="AD24" s="55"/>
      <c r="AE24" s="55"/>
      <c r="AF24" s="56"/>
      <c r="AG24" s="56"/>
      <c r="AH24" s="56"/>
      <c r="AI24" s="56"/>
      <c r="AJ24" s="96">
        <f t="shared" si="1"/>
        <v>4000</v>
      </c>
      <c r="AK24" s="97" t="b">
        <f t="shared" si="2"/>
        <v>1</v>
      </c>
      <c r="AL24" s="83">
        <f t="shared" si="3"/>
        <v>0</v>
      </c>
    </row>
    <row r="25" spans="1:38" ht="69">
      <c r="A25" s="38" t="str">
        <f t="shared" si="0"/>
        <v>10570201Inclusiones de bienesNuevo</v>
      </c>
      <c r="B25" s="39" t="s">
        <v>1115</v>
      </c>
      <c r="C25" s="39" t="s">
        <v>34</v>
      </c>
      <c r="D25" s="43" t="s">
        <v>1136</v>
      </c>
      <c r="E25" s="43" t="s">
        <v>35</v>
      </c>
      <c r="F25" s="43" t="s">
        <v>36</v>
      </c>
      <c r="G25" s="104" t="s">
        <v>65</v>
      </c>
      <c r="H25" s="103" t="s">
        <v>67</v>
      </c>
      <c r="I25" s="144">
        <v>4000</v>
      </c>
      <c r="J25" s="88">
        <v>1507.07</v>
      </c>
      <c r="K25" s="43" t="s">
        <v>37</v>
      </c>
      <c r="L25" s="90">
        <v>1701</v>
      </c>
      <c r="M25" s="57">
        <v>1</v>
      </c>
      <c r="N25" s="98">
        <v>0</v>
      </c>
      <c r="O25" s="91" t="s">
        <v>1175</v>
      </c>
      <c r="P25" s="98" t="s">
        <v>38</v>
      </c>
      <c r="Q25" s="98" t="s">
        <v>38</v>
      </c>
      <c r="R25" s="92" t="s">
        <v>39</v>
      </c>
      <c r="S25" s="57">
        <v>570201</v>
      </c>
      <c r="T25" s="47" t="str">
        <f t="shared" si="4"/>
        <v>570201 Seguros</v>
      </c>
      <c r="U25" s="93">
        <f t="shared" si="5"/>
        <v>57</v>
      </c>
      <c r="V25" s="93" t="str">
        <f>CONCATENATE(U25,"   ",VLOOKUP(U25,GRUPOS!A:B,2,0))</f>
        <v>57   OTROS EGRESOS CORRIENTES</v>
      </c>
      <c r="W25" s="94" t="str">
        <f>VLOOKUP(S25,PARTIDAS!A:B,2,0)</f>
        <v>Seguros</v>
      </c>
      <c r="X25" s="145">
        <v>4000</v>
      </c>
      <c r="Y25" s="50"/>
      <c r="Z25" s="54"/>
      <c r="AA25" s="54"/>
      <c r="AB25" s="55"/>
      <c r="AC25" s="55"/>
      <c r="AD25" s="55"/>
      <c r="AE25" s="55"/>
      <c r="AF25" s="56"/>
      <c r="AG25" s="56"/>
      <c r="AH25" s="56"/>
      <c r="AI25" s="56"/>
      <c r="AJ25" s="96">
        <f t="shared" si="1"/>
        <v>4000</v>
      </c>
      <c r="AK25" s="97" t="b">
        <f t="shared" si="2"/>
        <v>1</v>
      </c>
      <c r="AL25" s="83">
        <f t="shared" si="3"/>
        <v>0</v>
      </c>
    </row>
    <row r="26" spans="1:38" ht="69">
      <c r="A26" s="38" t="str">
        <f t="shared" si="0"/>
        <v>10570201SegurosNuevo</v>
      </c>
      <c r="B26" s="39" t="s">
        <v>1115</v>
      </c>
      <c r="C26" s="39" t="s">
        <v>34</v>
      </c>
      <c r="D26" s="43" t="s">
        <v>1136</v>
      </c>
      <c r="E26" s="43" t="s">
        <v>35</v>
      </c>
      <c r="F26" s="43" t="s">
        <v>36</v>
      </c>
      <c r="G26" s="104" t="s">
        <v>65</v>
      </c>
      <c r="H26" s="103" t="s">
        <v>68</v>
      </c>
      <c r="I26" s="144">
        <v>45578.42</v>
      </c>
      <c r="J26" s="88">
        <v>45578.409999999996</v>
      </c>
      <c r="K26" s="43" t="s">
        <v>37</v>
      </c>
      <c r="L26" s="90">
        <v>1701</v>
      </c>
      <c r="M26" s="57">
        <v>1</v>
      </c>
      <c r="N26" s="98">
        <v>0</v>
      </c>
      <c r="O26" s="91" t="s">
        <v>1175</v>
      </c>
      <c r="P26" s="98" t="s">
        <v>38</v>
      </c>
      <c r="Q26" s="98" t="s">
        <v>38</v>
      </c>
      <c r="R26" s="92" t="s">
        <v>39</v>
      </c>
      <c r="S26" s="57">
        <v>570201</v>
      </c>
      <c r="T26" s="47" t="str">
        <f t="shared" si="4"/>
        <v>570201 Seguros</v>
      </c>
      <c r="U26" s="93">
        <f t="shared" si="5"/>
        <v>57</v>
      </c>
      <c r="V26" s="93" t="str">
        <f>CONCATENATE(U26,"   ",VLOOKUP(U26,GRUPOS!A:B,2,0))</f>
        <v>57   OTROS EGRESOS CORRIENTES</v>
      </c>
      <c r="W26" s="94" t="str">
        <f>VLOOKUP(S26,PARTIDAS!A:B,2,0)</f>
        <v>Seguros</v>
      </c>
      <c r="X26" s="95">
        <v>45578.42</v>
      </c>
      <c r="Y26" s="50"/>
      <c r="Z26" s="54"/>
      <c r="AA26" s="54"/>
      <c r="AB26" s="55"/>
      <c r="AC26" s="55"/>
      <c r="AD26" s="55"/>
      <c r="AE26" s="55"/>
      <c r="AF26" s="56"/>
      <c r="AG26" s="56"/>
      <c r="AH26" s="56"/>
      <c r="AI26" s="56"/>
      <c r="AJ26" s="96">
        <f t="shared" si="1"/>
        <v>45578.42</v>
      </c>
      <c r="AK26" s="97" t="b">
        <f t="shared" si="2"/>
        <v>1</v>
      </c>
      <c r="AL26" s="83">
        <f t="shared" si="3"/>
        <v>0</v>
      </c>
    </row>
    <row r="27" spans="1:38" ht="69">
      <c r="A27" s="38" t="str">
        <f t="shared" si="0"/>
        <v>10530106Servicio de CorreosArrastre</v>
      </c>
      <c r="B27" s="39" t="s">
        <v>1115</v>
      </c>
      <c r="C27" s="39" t="s">
        <v>34</v>
      </c>
      <c r="D27" s="43" t="s">
        <v>1136</v>
      </c>
      <c r="E27" s="43" t="s">
        <v>35</v>
      </c>
      <c r="F27" s="43" t="s">
        <v>36</v>
      </c>
      <c r="G27" s="104" t="s">
        <v>69</v>
      </c>
      <c r="H27" s="103" t="s">
        <v>69</v>
      </c>
      <c r="I27" s="144">
        <v>377.22</v>
      </c>
      <c r="J27" s="88">
        <v>377.22</v>
      </c>
      <c r="K27" s="89" t="s">
        <v>1151</v>
      </c>
      <c r="L27" s="90">
        <v>1701</v>
      </c>
      <c r="M27" s="57">
        <v>1</v>
      </c>
      <c r="N27" s="98">
        <v>0</v>
      </c>
      <c r="O27" s="91" t="s">
        <v>1175</v>
      </c>
      <c r="P27" s="98" t="s">
        <v>38</v>
      </c>
      <c r="Q27" s="98" t="s">
        <v>38</v>
      </c>
      <c r="R27" s="92" t="s">
        <v>39</v>
      </c>
      <c r="S27" s="57">
        <v>530106</v>
      </c>
      <c r="T27" s="47" t="str">
        <f t="shared" si="4"/>
        <v>530106 Servicio de Correo</v>
      </c>
      <c r="U27" s="93">
        <f t="shared" si="5"/>
        <v>53</v>
      </c>
      <c r="V27" s="93" t="str">
        <f>CONCATENATE(U27,"   ",VLOOKUP(U27,GRUPOS!A:B,2,0))</f>
        <v>53   BIENES Y SERVICIOS DE CONSUMO</v>
      </c>
      <c r="W27" s="94" t="str">
        <f>VLOOKUP(S27,PARTIDAS!A:B,2,0)</f>
        <v>Servicio de Correo</v>
      </c>
      <c r="X27" s="145">
        <v>377.22</v>
      </c>
      <c r="Y27" s="50"/>
      <c r="Z27" s="54"/>
      <c r="AA27" s="54"/>
      <c r="AB27" s="55"/>
      <c r="AC27" s="55"/>
      <c r="AD27" s="55"/>
      <c r="AE27" s="55"/>
      <c r="AF27" s="56"/>
      <c r="AG27" s="56"/>
      <c r="AH27" s="56"/>
      <c r="AI27" s="56"/>
      <c r="AJ27" s="96">
        <f t="shared" si="1"/>
        <v>377.22</v>
      </c>
      <c r="AK27" s="97" t="b">
        <f t="shared" si="2"/>
        <v>1</v>
      </c>
      <c r="AL27" s="83">
        <f t="shared" si="3"/>
        <v>0</v>
      </c>
    </row>
    <row r="28" spans="1:38" ht="69">
      <c r="A28" s="38" t="str">
        <f t="shared" si="0"/>
        <v>10530106Servicio de Correos (ene-ago.)Nuevo</v>
      </c>
      <c r="B28" s="39" t="s">
        <v>1115</v>
      </c>
      <c r="C28" s="39" t="s">
        <v>34</v>
      </c>
      <c r="D28" s="43" t="s">
        <v>1136</v>
      </c>
      <c r="E28" s="43" t="s">
        <v>35</v>
      </c>
      <c r="F28" s="43" t="s">
        <v>36</v>
      </c>
      <c r="G28" s="104" t="s">
        <v>69</v>
      </c>
      <c r="H28" s="103" t="s">
        <v>70</v>
      </c>
      <c r="I28" s="144">
        <v>0</v>
      </c>
      <c r="J28" s="88">
        <v>8103.09</v>
      </c>
      <c r="K28" s="43" t="s">
        <v>37</v>
      </c>
      <c r="L28" s="90">
        <v>1701</v>
      </c>
      <c r="M28" s="57">
        <v>1</v>
      </c>
      <c r="N28" s="98">
        <v>0</v>
      </c>
      <c r="O28" s="91" t="s">
        <v>1175</v>
      </c>
      <c r="P28" s="98" t="s">
        <v>38</v>
      </c>
      <c r="Q28" s="98" t="s">
        <v>38</v>
      </c>
      <c r="R28" s="92" t="s">
        <v>39</v>
      </c>
      <c r="S28" s="57">
        <v>530106</v>
      </c>
      <c r="T28" s="47" t="str">
        <f t="shared" si="4"/>
        <v>530106 Servicio de Correo</v>
      </c>
      <c r="U28" s="93">
        <f t="shared" si="5"/>
        <v>53</v>
      </c>
      <c r="V28" s="93" t="str">
        <f>CONCATENATE(U28,"   ",VLOOKUP(U28,GRUPOS!A:B,2,0))</f>
        <v>53   BIENES Y SERVICIOS DE CONSUMO</v>
      </c>
      <c r="W28" s="94" t="str">
        <f>VLOOKUP(S28,PARTIDAS!A:B,2,0)</f>
        <v>Servicio de Correo</v>
      </c>
      <c r="X28" s="95">
        <v>0</v>
      </c>
      <c r="Y28" s="50"/>
      <c r="Z28" s="54"/>
      <c r="AA28" s="54"/>
      <c r="AB28" s="55"/>
      <c r="AC28" s="55"/>
      <c r="AD28" s="55"/>
      <c r="AE28" s="55"/>
      <c r="AF28" s="56"/>
      <c r="AG28" s="56"/>
      <c r="AH28" s="56"/>
      <c r="AI28" s="56"/>
      <c r="AJ28" s="96">
        <f t="shared" si="1"/>
        <v>0</v>
      </c>
      <c r="AK28" s="97" t="b">
        <f t="shared" si="2"/>
        <v>1</v>
      </c>
      <c r="AL28" s="83">
        <f t="shared" si="3"/>
        <v>0</v>
      </c>
    </row>
    <row r="29" spans="1:38" ht="69">
      <c r="A29" s="38" t="str">
        <f t="shared" si="0"/>
        <v>10530101Agua potableNuevo</v>
      </c>
      <c r="B29" s="39" t="s">
        <v>1115</v>
      </c>
      <c r="C29" s="39" t="s">
        <v>34</v>
      </c>
      <c r="D29" s="43" t="s">
        <v>1136</v>
      </c>
      <c r="E29" s="43" t="s">
        <v>35</v>
      </c>
      <c r="F29" s="43" t="s">
        <v>36</v>
      </c>
      <c r="G29" s="104" t="s">
        <v>71</v>
      </c>
      <c r="H29" s="103" t="s">
        <v>72</v>
      </c>
      <c r="I29" s="144">
        <v>8859.71</v>
      </c>
      <c r="J29" s="88">
        <v>3870.7200000000007</v>
      </c>
      <c r="K29" s="43" t="s">
        <v>37</v>
      </c>
      <c r="L29" s="90">
        <v>1701</v>
      </c>
      <c r="M29" s="57">
        <v>1</v>
      </c>
      <c r="N29" s="98">
        <v>0</v>
      </c>
      <c r="O29" s="91" t="s">
        <v>1175</v>
      </c>
      <c r="P29" s="98" t="s">
        <v>38</v>
      </c>
      <c r="Q29" s="98" t="s">
        <v>38</v>
      </c>
      <c r="R29" s="92" t="s">
        <v>39</v>
      </c>
      <c r="S29" s="57">
        <v>530101</v>
      </c>
      <c r="T29" s="47" t="str">
        <f t="shared" si="4"/>
        <v>530101 Agua Potable</v>
      </c>
      <c r="U29" s="93">
        <f t="shared" si="5"/>
        <v>53</v>
      </c>
      <c r="V29" s="93" t="str">
        <f>CONCATENATE(U29,"   ",VLOOKUP(U29,GRUPOS!A:B,2,0))</f>
        <v>53   BIENES Y SERVICIOS DE CONSUMO</v>
      </c>
      <c r="W29" s="94" t="str">
        <f>VLOOKUP(S29,PARTIDAS!A:B,2,0)</f>
        <v>Agua Potable</v>
      </c>
      <c r="X29" s="95">
        <v>8859.71</v>
      </c>
      <c r="Y29" s="50"/>
      <c r="Z29" s="54"/>
      <c r="AA29" s="54"/>
      <c r="AB29" s="55"/>
      <c r="AC29" s="55"/>
      <c r="AD29" s="55"/>
      <c r="AE29" s="55"/>
      <c r="AF29" s="56"/>
      <c r="AG29" s="56"/>
      <c r="AH29" s="56"/>
      <c r="AI29" s="56"/>
      <c r="AJ29" s="96">
        <f t="shared" si="1"/>
        <v>8859.71</v>
      </c>
      <c r="AK29" s="97" t="b">
        <f t="shared" si="2"/>
        <v>1</v>
      </c>
      <c r="AL29" s="83">
        <f t="shared" si="3"/>
        <v>0</v>
      </c>
    </row>
    <row r="30" spans="1:38" s="53" customFormat="1" ht="69">
      <c r="A30" s="38" t="str">
        <f t="shared" si="0"/>
        <v>10530104Energía EléctricaNuevo</v>
      </c>
      <c r="B30" s="39" t="s">
        <v>1115</v>
      </c>
      <c r="C30" s="39" t="s">
        <v>34</v>
      </c>
      <c r="D30" s="43" t="s">
        <v>1136</v>
      </c>
      <c r="E30" s="43" t="s">
        <v>35</v>
      </c>
      <c r="F30" s="43" t="s">
        <v>36</v>
      </c>
      <c r="G30" s="104" t="s">
        <v>71</v>
      </c>
      <c r="H30" s="103" t="s">
        <v>73</v>
      </c>
      <c r="I30" s="144">
        <v>38000</v>
      </c>
      <c r="J30" s="88">
        <v>31640.649999999998</v>
      </c>
      <c r="K30" s="43" t="s">
        <v>37</v>
      </c>
      <c r="L30" s="90">
        <v>1701</v>
      </c>
      <c r="M30" s="47">
        <v>1</v>
      </c>
      <c r="N30" s="91">
        <v>0</v>
      </c>
      <c r="O30" s="91" t="s">
        <v>1175</v>
      </c>
      <c r="P30" s="91" t="s">
        <v>38</v>
      </c>
      <c r="Q30" s="91" t="s">
        <v>38</v>
      </c>
      <c r="R30" s="92" t="s">
        <v>39</v>
      </c>
      <c r="S30" s="47">
        <v>530104</v>
      </c>
      <c r="T30" s="47" t="str">
        <f t="shared" si="4"/>
        <v>530104 Energia Electrica</v>
      </c>
      <c r="U30" s="93">
        <f t="shared" si="5"/>
        <v>53</v>
      </c>
      <c r="V30" s="93" t="str">
        <f>CONCATENATE(U30,"   ",VLOOKUP(U30,GRUPOS!A:B,2,0))</f>
        <v>53   BIENES Y SERVICIOS DE CONSUMO</v>
      </c>
      <c r="W30" s="94" t="str">
        <f>VLOOKUP(S30,PARTIDAS!A:B,2,0)</f>
        <v>Energia Electrica</v>
      </c>
      <c r="X30" s="95">
        <v>38000</v>
      </c>
      <c r="Y30" s="50"/>
      <c r="Z30" s="54"/>
      <c r="AA30" s="54"/>
      <c r="AB30" s="55"/>
      <c r="AC30" s="55"/>
      <c r="AD30" s="55"/>
      <c r="AE30" s="55"/>
      <c r="AF30" s="56"/>
      <c r="AG30" s="56"/>
      <c r="AH30" s="56"/>
      <c r="AI30" s="56"/>
      <c r="AJ30" s="96">
        <f t="shared" si="1"/>
        <v>38000</v>
      </c>
      <c r="AK30" s="97" t="b">
        <f t="shared" si="2"/>
        <v>1</v>
      </c>
      <c r="AL30" s="83">
        <f t="shared" si="3"/>
        <v>0</v>
      </c>
    </row>
    <row r="31" spans="1:38" s="53" customFormat="1" ht="69">
      <c r="A31" s="38" t="str">
        <f t="shared" si="0"/>
        <v>10530105Telecomunicaciones - Telefonía fijaNuevo</v>
      </c>
      <c r="B31" s="39" t="s">
        <v>1115</v>
      </c>
      <c r="C31" s="39" t="s">
        <v>34</v>
      </c>
      <c r="D31" s="43" t="s">
        <v>1136</v>
      </c>
      <c r="E31" s="43" t="s">
        <v>35</v>
      </c>
      <c r="F31" s="43" t="s">
        <v>36</v>
      </c>
      <c r="G31" s="104" t="s">
        <v>71</v>
      </c>
      <c r="H31" s="103" t="s">
        <v>74</v>
      </c>
      <c r="I31" s="144">
        <v>10200</v>
      </c>
      <c r="J31" s="88">
        <v>10104.98</v>
      </c>
      <c r="K31" s="43" t="s">
        <v>37</v>
      </c>
      <c r="L31" s="90">
        <v>1701</v>
      </c>
      <c r="M31" s="47">
        <v>1</v>
      </c>
      <c r="N31" s="91">
        <v>0</v>
      </c>
      <c r="O31" s="91" t="s">
        <v>1175</v>
      </c>
      <c r="P31" s="91" t="s">
        <v>38</v>
      </c>
      <c r="Q31" s="91" t="s">
        <v>38</v>
      </c>
      <c r="R31" s="92" t="s">
        <v>39</v>
      </c>
      <c r="S31" s="47">
        <v>530105</v>
      </c>
      <c r="T31" s="47" t="str">
        <f t="shared" si="4"/>
        <v>530105 Telecomunicaciones</v>
      </c>
      <c r="U31" s="93">
        <f t="shared" si="5"/>
        <v>53</v>
      </c>
      <c r="V31" s="93" t="str">
        <f>CONCATENATE(U31,"   ",VLOOKUP(U31,GRUPOS!A:B,2,0))</f>
        <v>53   BIENES Y SERVICIOS DE CONSUMO</v>
      </c>
      <c r="W31" s="94" t="str">
        <f>VLOOKUP(S31,PARTIDAS!A:B,2,0)</f>
        <v>Telecomunicaciones</v>
      </c>
      <c r="X31" s="145">
        <v>10200</v>
      </c>
      <c r="Y31" s="50"/>
      <c r="Z31" s="50"/>
      <c r="AA31" s="50"/>
      <c r="AB31" s="51"/>
      <c r="AC31" s="51"/>
      <c r="AD31" s="51"/>
      <c r="AE31" s="51"/>
      <c r="AF31" s="52"/>
      <c r="AG31" s="52"/>
      <c r="AH31" s="52"/>
      <c r="AI31" s="52"/>
      <c r="AJ31" s="96">
        <f t="shared" si="1"/>
        <v>10200</v>
      </c>
      <c r="AK31" s="97" t="b">
        <f t="shared" si="2"/>
        <v>1</v>
      </c>
      <c r="AL31" s="83">
        <f t="shared" si="3"/>
        <v>0</v>
      </c>
    </row>
    <row r="32" spans="1:38" s="53" customFormat="1" ht="69">
      <c r="A32" s="38" t="str">
        <f t="shared" si="0"/>
        <v>10530801Botellones de AguaNuevo</v>
      </c>
      <c r="B32" s="39" t="s">
        <v>1115</v>
      </c>
      <c r="C32" s="39" t="s">
        <v>34</v>
      </c>
      <c r="D32" s="43" t="s">
        <v>1136</v>
      </c>
      <c r="E32" s="43" t="s">
        <v>35</v>
      </c>
      <c r="F32" s="43" t="s">
        <v>36</v>
      </c>
      <c r="G32" s="104" t="s">
        <v>75</v>
      </c>
      <c r="H32" s="103" t="s">
        <v>76</v>
      </c>
      <c r="I32" s="144">
        <v>151.54</v>
      </c>
      <c r="J32" s="88">
        <v>151.54000000000002</v>
      </c>
      <c r="K32" s="43" t="s">
        <v>37</v>
      </c>
      <c r="L32" s="90">
        <v>1701</v>
      </c>
      <c r="M32" s="47">
        <v>1</v>
      </c>
      <c r="N32" s="91">
        <v>0</v>
      </c>
      <c r="O32" s="91" t="s">
        <v>1175</v>
      </c>
      <c r="P32" s="91" t="s">
        <v>38</v>
      </c>
      <c r="Q32" s="91" t="s">
        <v>38</v>
      </c>
      <c r="R32" s="92" t="s">
        <v>39</v>
      </c>
      <c r="S32" s="47">
        <v>530801</v>
      </c>
      <c r="T32" s="47" t="str">
        <f t="shared" si="4"/>
        <v>530801 Alimentos y Bebidas</v>
      </c>
      <c r="U32" s="93">
        <f t="shared" si="5"/>
        <v>53</v>
      </c>
      <c r="V32" s="93" t="str">
        <f>CONCATENATE(U32,"   ",VLOOKUP(U32,GRUPOS!A:B,2,0))</f>
        <v>53   BIENES Y SERVICIOS DE CONSUMO</v>
      </c>
      <c r="W32" s="94" t="str">
        <f>VLOOKUP(S32,PARTIDAS!A:B,2,0)</f>
        <v>Alimentos y Bebidas</v>
      </c>
      <c r="X32" s="95">
        <v>151.54</v>
      </c>
      <c r="Y32" s="50"/>
      <c r="Z32" s="50"/>
      <c r="AA32" s="50"/>
      <c r="AB32" s="51"/>
      <c r="AC32" s="51"/>
      <c r="AD32" s="51"/>
      <c r="AE32" s="51"/>
      <c r="AF32" s="52"/>
      <c r="AG32" s="52"/>
      <c r="AH32" s="52"/>
      <c r="AI32" s="52"/>
      <c r="AJ32" s="96">
        <f t="shared" si="1"/>
        <v>151.54</v>
      </c>
      <c r="AK32" s="97" t="b">
        <f t="shared" si="2"/>
        <v>1</v>
      </c>
      <c r="AL32" s="83">
        <f t="shared" si="3"/>
        <v>0</v>
      </c>
    </row>
    <row r="33" spans="1:38" s="53" customFormat="1" ht="69">
      <c r="A33" s="38" t="str">
        <f t="shared" si="0"/>
        <v>10530105Telecomunicaciones / Satelital (TV Satelital)Nuevo</v>
      </c>
      <c r="B33" s="39" t="s">
        <v>1115</v>
      </c>
      <c r="C33" s="39" t="s">
        <v>34</v>
      </c>
      <c r="D33" s="43" t="s">
        <v>1136</v>
      </c>
      <c r="E33" s="43" t="s">
        <v>35</v>
      </c>
      <c r="F33" s="43" t="s">
        <v>36</v>
      </c>
      <c r="G33" s="104" t="s">
        <v>77</v>
      </c>
      <c r="H33" s="103" t="s">
        <v>78</v>
      </c>
      <c r="I33" s="144">
        <v>597.29</v>
      </c>
      <c r="J33" s="88">
        <v>597.29</v>
      </c>
      <c r="K33" s="43" t="s">
        <v>37</v>
      </c>
      <c r="L33" s="90">
        <v>1701</v>
      </c>
      <c r="M33" s="57">
        <v>1</v>
      </c>
      <c r="N33" s="98">
        <v>0</v>
      </c>
      <c r="O33" s="91" t="s">
        <v>1175</v>
      </c>
      <c r="P33" s="98" t="s">
        <v>38</v>
      </c>
      <c r="Q33" s="98" t="s">
        <v>38</v>
      </c>
      <c r="R33" s="92" t="s">
        <v>39</v>
      </c>
      <c r="S33" s="57">
        <v>530105</v>
      </c>
      <c r="T33" s="47" t="str">
        <f t="shared" si="4"/>
        <v>530105 Telecomunicaciones</v>
      </c>
      <c r="U33" s="93">
        <f t="shared" si="5"/>
        <v>53</v>
      </c>
      <c r="V33" s="93" t="str">
        <f>CONCATENATE(U33,"   ",VLOOKUP(U33,GRUPOS!A:B,2,0))</f>
        <v>53   BIENES Y SERVICIOS DE CONSUMO</v>
      </c>
      <c r="W33" s="94" t="str">
        <f>VLOOKUP(S33,PARTIDAS!A:B,2,0)</f>
        <v>Telecomunicaciones</v>
      </c>
      <c r="X33" s="95">
        <v>597.29</v>
      </c>
      <c r="Y33" s="50"/>
      <c r="Z33" s="50"/>
      <c r="AA33" s="50"/>
      <c r="AB33" s="51"/>
      <c r="AC33" s="51"/>
      <c r="AD33" s="51"/>
      <c r="AE33" s="51"/>
      <c r="AF33" s="52"/>
      <c r="AG33" s="52"/>
      <c r="AH33" s="52"/>
      <c r="AI33" s="52"/>
      <c r="AJ33" s="96">
        <f t="shared" si="1"/>
        <v>597.29</v>
      </c>
      <c r="AK33" s="97" t="b">
        <f t="shared" si="2"/>
        <v>1</v>
      </c>
      <c r="AL33" s="83">
        <f t="shared" si="3"/>
        <v>0</v>
      </c>
    </row>
    <row r="34" spans="1:38" s="53" customFormat="1" ht="69">
      <c r="A34" s="38" t="str">
        <f t="shared" si="0"/>
        <v>10530301Pasajes al Interior (ARRASTRE)Arrastre</v>
      </c>
      <c r="B34" s="39" t="s">
        <v>1115</v>
      </c>
      <c r="C34" s="39" t="s">
        <v>34</v>
      </c>
      <c r="D34" s="43" t="s">
        <v>1136</v>
      </c>
      <c r="E34" s="43" t="s">
        <v>35</v>
      </c>
      <c r="F34" s="43" t="s">
        <v>36</v>
      </c>
      <c r="G34" s="104" t="s">
        <v>79</v>
      </c>
      <c r="H34" s="103" t="s">
        <v>80</v>
      </c>
      <c r="I34" s="144">
        <v>857.25</v>
      </c>
      <c r="J34" s="88">
        <v>857.25</v>
      </c>
      <c r="K34" s="89" t="s">
        <v>1151</v>
      </c>
      <c r="L34" s="90">
        <v>1701</v>
      </c>
      <c r="M34" s="57">
        <v>1</v>
      </c>
      <c r="N34" s="98">
        <v>0</v>
      </c>
      <c r="O34" s="91" t="s">
        <v>1175</v>
      </c>
      <c r="P34" s="98" t="s">
        <v>38</v>
      </c>
      <c r="Q34" s="98" t="s">
        <v>38</v>
      </c>
      <c r="R34" s="92" t="s">
        <v>39</v>
      </c>
      <c r="S34" s="57">
        <v>530301</v>
      </c>
      <c r="T34" s="47" t="str">
        <f t="shared" si="4"/>
        <v>530301 Pasajes al Interior</v>
      </c>
      <c r="U34" s="93">
        <f t="shared" si="5"/>
        <v>53</v>
      </c>
      <c r="V34" s="93" t="str">
        <f>CONCATENATE(U34,"   ",VLOOKUP(U34,GRUPOS!A:B,2,0))</f>
        <v>53   BIENES Y SERVICIOS DE CONSUMO</v>
      </c>
      <c r="W34" s="94" t="str">
        <f>VLOOKUP(S34,PARTIDAS!A:B,2,0)</f>
        <v>Pasajes al Interior</v>
      </c>
      <c r="X34" s="95">
        <v>857.25</v>
      </c>
      <c r="Y34" s="50"/>
      <c r="Z34" s="54"/>
      <c r="AA34" s="54"/>
      <c r="AB34" s="55"/>
      <c r="AC34" s="55"/>
      <c r="AD34" s="55"/>
      <c r="AE34" s="55"/>
      <c r="AF34" s="56"/>
      <c r="AG34" s="56"/>
      <c r="AH34" s="56"/>
      <c r="AI34" s="56"/>
      <c r="AJ34" s="96">
        <f t="shared" si="1"/>
        <v>857.25</v>
      </c>
      <c r="AK34" s="97" t="b">
        <f t="shared" si="2"/>
        <v>1</v>
      </c>
      <c r="AL34" s="83">
        <f t="shared" si="3"/>
        <v>0</v>
      </c>
    </row>
    <row r="35" spans="1:38" s="53" customFormat="1" ht="69">
      <c r="A35" s="38" t="str">
        <f t="shared" si="0"/>
        <v>10530208Seguridad y Vigilancia Privada (ARRASTRE)Arrastre</v>
      </c>
      <c r="B35" s="39" t="s">
        <v>1115</v>
      </c>
      <c r="C35" s="39" t="s">
        <v>34</v>
      </c>
      <c r="D35" s="43" t="s">
        <v>1136</v>
      </c>
      <c r="E35" s="43" t="s">
        <v>35</v>
      </c>
      <c r="F35" s="43" t="s">
        <v>36</v>
      </c>
      <c r="G35" s="104" t="s">
        <v>46</v>
      </c>
      <c r="H35" s="103" t="s">
        <v>81</v>
      </c>
      <c r="I35" s="144">
        <v>6703.2</v>
      </c>
      <c r="J35" s="88">
        <v>5141.150000000001</v>
      </c>
      <c r="K35" s="43" t="s">
        <v>1151</v>
      </c>
      <c r="L35" s="90">
        <v>1701</v>
      </c>
      <c r="M35" s="47">
        <v>1</v>
      </c>
      <c r="N35" s="91">
        <v>0</v>
      </c>
      <c r="O35" s="91" t="s">
        <v>1175</v>
      </c>
      <c r="P35" s="91" t="s">
        <v>38</v>
      </c>
      <c r="Q35" s="91" t="s">
        <v>38</v>
      </c>
      <c r="R35" s="92" t="s">
        <v>39</v>
      </c>
      <c r="S35" s="47">
        <v>530208</v>
      </c>
      <c r="T35" s="47" t="str">
        <f t="shared" si="4"/>
        <v>530208 Servicio de Seguridad y Vigilancia</v>
      </c>
      <c r="U35" s="93">
        <f t="shared" si="5"/>
        <v>53</v>
      </c>
      <c r="V35" s="93" t="str">
        <f>CONCATENATE(U35,"   ",VLOOKUP(U35,GRUPOS!A:B,2,0))</f>
        <v>53   BIENES Y SERVICIOS DE CONSUMO</v>
      </c>
      <c r="W35" s="94" t="str">
        <f>VLOOKUP(S35,PARTIDAS!A:B,2,0)</f>
        <v>Servicio de Seguridad y Vigilancia</v>
      </c>
      <c r="X35" s="95">
        <v>6703.2</v>
      </c>
      <c r="Y35" s="50"/>
      <c r="Z35" s="50"/>
      <c r="AA35" s="50"/>
      <c r="AB35" s="51"/>
      <c r="AC35" s="51"/>
      <c r="AD35" s="51"/>
      <c r="AE35" s="51"/>
      <c r="AF35" s="52"/>
      <c r="AG35" s="52"/>
      <c r="AH35" s="52"/>
      <c r="AI35" s="52"/>
      <c r="AJ35" s="96">
        <f t="shared" si="1"/>
        <v>6703.2</v>
      </c>
      <c r="AK35" s="97" t="b">
        <f t="shared" si="2"/>
        <v>1</v>
      </c>
      <c r="AL35" s="83">
        <f t="shared" si="3"/>
        <v>0</v>
      </c>
    </row>
    <row r="36" spans="1:38" s="53" customFormat="1" ht="69">
      <c r="A36" s="38" t="str">
        <f t="shared" si="0"/>
        <v>10530403Contratación del Servicio de mantenimiento correctivo del mobiliario de la SDHArrastre</v>
      </c>
      <c r="B36" s="39" t="s">
        <v>1115</v>
      </c>
      <c r="C36" s="39" t="s">
        <v>34</v>
      </c>
      <c r="D36" s="43" t="s">
        <v>1136</v>
      </c>
      <c r="E36" s="43" t="s">
        <v>35</v>
      </c>
      <c r="F36" s="43" t="s">
        <v>36</v>
      </c>
      <c r="G36" s="104" t="s">
        <v>82</v>
      </c>
      <c r="H36" s="103" t="s">
        <v>83</v>
      </c>
      <c r="I36" s="144">
        <v>7840</v>
      </c>
      <c r="J36" s="88">
        <v>7840</v>
      </c>
      <c r="K36" s="43" t="s">
        <v>1151</v>
      </c>
      <c r="L36" s="90">
        <v>1701</v>
      </c>
      <c r="M36" s="47">
        <v>1</v>
      </c>
      <c r="N36" s="91">
        <v>0</v>
      </c>
      <c r="O36" s="91" t="s">
        <v>1175</v>
      </c>
      <c r="P36" s="91" t="s">
        <v>38</v>
      </c>
      <c r="Q36" s="91" t="s">
        <v>38</v>
      </c>
      <c r="R36" s="92" t="s">
        <v>39</v>
      </c>
      <c r="S36" s="47">
        <v>530403</v>
      </c>
      <c r="T36" s="47" t="str">
        <f t="shared" si="4"/>
        <v>530403 Mobiliarios (Instalacion- Mantenimiento y Reparaciones)</v>
      </c>
      <c r="U36" s="93">
        <f t="shared" si="5"/>
        <v>53</v>
      </c>
      <c r="V36" s="93" t="str">
        <f>CONCATENATE(U36,"   ",VLOOKUP(U36,GRUPOS!A:B,2,0))</f>
        <v>53   BIENES Y SERVICIOS DE CONSUMO</v>
      </c>
      <c r="W36" s="94" t="str">
        <f>VLOOKUP(S36,PARTIDAS!A:B,2,0)</f>
        <v>Mobiliarios (Instalacion- Mantenimiento y Reparaciones)</v>
      </c>
      <c r="X36" s="95">
        <v>7840</v>
      </c>
      <c r="Y36" s="50"/>
      <c r="Z36" s="50"/>
      <c r="AA36" s="50"/>
      <c r="AB36" s="51"/>
      <c r="AC36" s="51"/>
      <c r="AD36" s="51"/>
      <c r="AE36" s="51"/>
      <c r="AF36" s="52"/>
      <c r="AG36" s="52"/>
      <c r="AH36" s="52"/>
      <c r="AI36" s="52"/>
      <c r="AJ36" s="96">
        <f t="shared" si="1"/>
        <v>7840</v>
      </c>
      <c r="AK36" s="97" t="b">
        <f t="shared" si="2"/>
        <v>1</v>
      </c>
      <c r="AL36" s="83">
        <f t="shared" si="3"/>
        <v>0</v>
      </c>
    </row>
    <row r="37" spans="1:38" s="53" customFormat="1" ht="69">
      <c r="A37" s="38" t="str">
        <f t="shared" si="0"/>
        <v>10530404Contratación del Servicio de mantenimiento correctivo de equipos de la SDHNuevo</v>
      </c>
      <c r="B37" s="39" t="s">
        <v>1115</v>
      </c>
      <c r="C37" s="39" t="s">
        <v>34</v>
      </c>
      <c r="D37" s="43" t="s">
        <v>1136</v>
      </c>
      <c r="E37" s="43" t="s">
        <v>35</v>
      </c>
      <c r="F37" s="43" t="s">
        <v>36</v>
      </c>
      <c r="G37" s="104" t="s">
        <v>84</v>
      </c>
      <c r="H37" s="103" t="s">
        <v>85</v>
      </c>
      <c r="I37" s="144">
        <v>10000</v>
      </c>
      <c r="J37" s="88">
        <v>80</v>
      </c>
      <c r="K37" s="43" t="s">
        <v>37</v>
      </c>
      <c r="L37" s="90">
        <v>1701</v>
      </c>
      <c r="M37" s="47">
        <v>1</v>
      </c>
      <c r="N37" s="91">
        <v>0</v>
      </c>
      <c r="O37" s="91" t="s">
        <v>1175</v>
      </c>
      <c r="P37" s="91" t="s">
        <v>38</v>
      </c>
      <c r="Q37" s="91" t="s">
        <v>38</v>
      </c>
      <c r="R37" s="92" t="s">
        <v>39</v>
      </c>
      <c r="S37" s="47">
        <v>530404</v>
      </c>
      <c r="T37" s="47" t="str">
        <f t="shared" si="4"/>
        <v>530404 Maquinarias y Equipos (Instalacion- Mantenimiento y Reparaciones)</v>
      </c>
      <c r="U37" s="93">
        <f t="shared" si="5"/>
        <v>53</v>
      </c>
      <c r="V37" s="93" t="str">
        <f>CONCATENATE(U37,"   ",VLOOKUP(U37,GRUPOS!A:B,2,0))</f>
        <v>53   BIENES Y SERVICIOS DE CONSUMO</v>
      </c>
      <c r="W37" s="94" t="str">
        <f>VLOOKUP(S37,PARTIDAS!A:B,2,0)</f>
        <v>Maquinarias y Equipos (Instalacion- Mantenimiento y Reparaciones)</v>
      </c>
      <c r="X37" s="145">
        <v>10000</v>
      </c>
      <c r="Y37" s="50"/>
      <c r="Z37" s="50"/>
      <c r="AA37" s="50"/>
      <c r="AB37" s="51"/>
      <c r="AC37" s="51"/>
      <c r="AD37" s="51"/>
      <c r="AE37" s="51"/>
      <c r="AF37" s="52"/>
      <c r="AG37" s="52"/>
      <c r="AH37" s="52"/>
      <c r="AI37" s="52"/>
      <c r="AJ37" s="96">
        <f t="shared" si="1"/>
        <v>10000</v>
      </c>
      <c r="AK37" s="97" t="b">
        <f t="shared" si="2"/>
        <v>1</v>
      </c>
      <c r="AL37" s="83">
        <f t="shared" si="3"/>
        <v>0</v>
      </c>
    </row>
    <row r="38" spans="1:38" s="53" customFormat="1" ht="86.25">
      <c r="A38" s="38" t="str">
        <f t="shared" si="0"/>
        <v>10531404Elaboración y adquisición de sellos portátiles y de escritorio para la Secretaría de Derechos Humanos y Coordinaciones Zonales.Nuevo</v>
      </c>
      <c r="B38" s="39" t="s">
        <v>1115</v>
      </c>
      <c r="C38" s="39" t="s">
        <v>34</v>
      </c>
      <c r="D38" s="43" t="s">
        <v>1136</v>
      </c>
      <c r="E38" s="43" t="s">
        <v>35</v>
      </c>
      <c r="F38" s="43" t="s">
        <v>36</v>
      </c>
      <c r="G38" s="104" t="s">
        <v>42</v>
      </c>
      <c r="H38" s="103" t="s">
        <v>43</v>
      </c>
      <c r="I38" s="144">
        <v>195</v>
      </c>
      <c r="J38" s="88">
        <v>194.57</v>
      </c>
      <c r="K38" s="43" t="s">
        <v>37</v>
      </c>
      <c r="L38" s="90">
        <v>1701</v>
      </c>
      <c r="M38" s="47">
        <v>1</v>
      </c>
      <c r="N38" s="91">
        <v>0</v>
      </c>
      <c r="O38" s="91" t="s">
        <v>1175</v>
      </c>
      <c r="P38" s="91" t="s">
        <v>38</v>
      </c>
      <c r="Q38" s="91" t="s">
        <v>38</v>
      </c>
      <c r="R38" s="92" t="s">
        <v>39</v>
      </c>
      <c r="S38" s="47">
        <v>531404</v>
      </c>
      <c r="T38" s="47" t="str">
        <f t="shared" si="4"/>
        <v>531404 Maquinarias y Equipos (Bienes Muebles no Depreciables)</v>
      </c>
      <c r="U38" s="93">
        <f t="shared" si="5"/>
        <v>53</v>
      </c>
      <c r="V38" s="93" t="str">
        <f>CONCATENATE(U38,"   ",VLOOKUP(U38,GRUPOS!A:B,2,0))</f>
        <v>53   BIENES Y SERVICIOS DE CONSUMO</v>
      </c>
      <c r="W38" s="94" t="str">
        <f>VLOOKUP(S38,PARTIDAS!A:B,2,0)</f>
        <v>Maquinarias y Equipos (Bienes Muebles no Depreciables)</v>
      </c>
      <c r="X38" s="95">
        <v>195</v>
      </c>
      <c r="Y38" s="50"/>
      <c r="Z38" s="50"/>
      <c r="AA38" s="50"/>
      <c r="AB38" s="51"/>
      <c r="AC38" s="51"/>
      <c r="AD38" s="51"/>
      <c r="AE38" s="51"/>
      <c r="AF38" s="52"/>
      <c r="AG38" s="52"/>
      <c r="AH38" s="52"/>
      <c r="AI38" s="52"/>
      <c r="AJ38" s="96">
        <f t="shared" si="1"/>
        <v>195</v>
      </c>
      <c r="AK38" s="97" t="b">
        <f t="shared" si="2"/>
        <v>1</v>
      </c>
      <c r="AL38" s="83">
        <f t="shared" si="3"/>
        <v>0</v>
      </c>
    </row>
    <row r="39" spans="1:38" s="53" customFormat="1" ht="69">
      <c r="A39" s="38" t="str">
        <f t="shared" si="0"/>
        <v>10530504Arrendamiento tipo leasing de 2 escanners; y, 2 proyectoresNuevo</v>
      </c>
      <c r="B39" s="39" t="s">
        <v>1115</v>
      </c>
      <c r="C39" s="39" t="s">
        <v>34</v>
      </c>
      <c r="D39" s="43" t="s">
        <v>1136</v>
      </c>
      <c r="E39" s="43" t="s">
        <v>35</v>
      </c>
      <c r="F39" s="43" t="s">
        <v>36</v>
      </c>
      <c r="G39" s="104" t="s">
        <v>86</v>
      </c>
      <c r="H39" s="103" t="s">
        <v>87</v>
      </c>
      <c r="I39" s="144">
        <v>0</v>
      </c>
      <c r="J39" s="88">
        <v>5819.52</v>
      </c>
      <c r="K39" s="43" t="s">
        <v>37</v>
      </c>
      <c r="L39" s="90">
        <v>1701</v>
      </c>
      <c r="M39" s="47">
        <v>1</v>
      </c>
      <c r="N39" s="91">
        <v>0</v>
      </c>
      <c r="O39" s="91" t="s">
        <v>1175</v>
      </c>
      <c r="P39" s="91" t="s">
        <v>38</v>
      </c>
      <c r="Q39" s="91" t="s">
        <v>38</v>
      </c>
      <c r="R39" s="92" t="s">
        <v>39</v>
      </c>
      <c r="S39" s="47">
        <v>530504</v>
      </c>
      <c r="T39" s="47" t="str">
        <f t="shared" si="4"/>
        <v>530504 Maquinarias y Equipos (Arrendamientos)</v>
      </c>
      <c r="U39" s="93">
        <f t="shared" si="5"/>
        <v>53</v>
      </c>
      <c r="V39" s="93" t="str">
        <f>CONCATENATE(U39,"   ",VLOOKUP(U39,GRUPOS!A:B,2,0))</f>
        <v>53   BIENES Y SERVICIOS DE CONSUMO</v>
      </c>
      <c r="W39" s="94" t="str">
        <f>VLOOKUP(S39,PARTIDAS!A:B,2,0)</f>
        <v>Maquinarias y Equipos (Arrendamientos)</v>
      </c>
      <c r="X39" s="145">
        <v>0</v>
      </c>
      <c r="Y39" s="50"/>
      <c r="Z39" s="50"/>
      <c r="AA39" s="50"/>
      <c r="AB39" s="51"/>
      <c r="AC39" s="51"/>
      <c r="AD39" s="51"/>
      <c r="AE39" s="51"/>
      <c r="AF39" s="52"/>
      <c r="AG39" s="52"/>
      <c r="AH39" s="52"/>
      <c r="AI39" s="52"/>
      <c r="AJ39" s="96">
        <f t="shared" si="1"/>
        <v>0</v>
      </c>
      <c r="AK39" s="97" t="b">
        <f t="shared" si="2"/>
        <v>1</v>
      </c>
      <c r="AL39" s="83">
        <f t="shared" si="3"/>
        <v>0</v>
      </c>
    </row>
    <row r="40" spans="1:38" s="53" customFormat="1" ht="69">
      <c r="A40" s="38" t="str">
        <f t="shared" si="0"/>
        <v>10530702Renovación licencias del sistema Xpertus (activos), sistema SUMMAT (inventarios)Arrastre</v>
      </c>
      <c r="B40" s="39" t="s">
        <v>1115</v>
      </c>
      <c r="C40" s="39" t="s">
        <v>34</v>
      </c>
      <c r="D40" s="43" t="s">
        <v>1136</v>
      </c>
      <c r="E40" s="43" t="s">
        <v>35</v>
      </c>
      <c r="F40" s="43" t="s">
        <v>36</v>
      </c>
      <c r="G40" s="104" t="s">
        <v>88</v>
      </c>
      <c r="H40" s="103" t="s">
        <v>89</v>
      </c>
      <c r="I40" s="144">
        <v>0</v>
      </c>
      <c r="J40" s="88">
        <v>7375.2</v>
      </c>
      <c r="K40" s="43" t="s">
        <v>1151</v>
      </c>
      <c r="L40" s="90">
        <v>1701</v>
      </c>
      <c r="M40" s="47">
        <v>1</v>
      </c>
      <c r="N40" s="91">
        <v>0</v>
      </c>
      <c r="O40" s="91" t="s">
        <v>1175</v>
      </c>
      <c r="P40" s="91" t="s">
        <v>38</v>
      </c>
      <c r="Q40" s="91" t="s">
        <v>38</v>
      </c>
      <c r="R40" s="92" t="s">
        <v>39</v>
      </c>
      <c r="S40" s="47">
        <v>530702</v>
      </c>
      <c r="T40" s="47" t="str">
        <f aca="true" t="shared" si="6" ref="T40:T96">+CONCATENATE(S40," ",W40)</f>
        <v>530702 Arrendamiento y Licencias de Uso de Paquetes Informaticos</v>
      </c>
      <c r="U40" s="93">
        <f t="shared" si="5"/>
        <v>53</v>
      </c>
      <c r="V40" s="93" t="str">
        <f>CONCATENATE(U40,"   ",VLOOKUP(U40,GRUPOS!A:B,2,0))</f>
        <v>53   BIENES Y SERVICIOS DE CONSUMO</v>
      </c>
      <c r="W40" s="94" t="str">
        <f>VLOOKUP(S40,PARTIDAS!A:B,2,0)</f>
        <v>Arrendamiento y Licencias de Uso de Paquetes Informaticos</v>
      </c>
      <c r="X40" s="95">
        <v>0</v>
      </c>
      <c r="Y40" s="50"/>
      <c r="Z40" s="50"/>
      <c r="AA40" s="50"/>
      <c r="AB40" s="51"/>
      <c r="AC40" s="51"/>
      <c r="AD40" s="51"/>
      <c r="AE40" s="51"/>
      <c r="AF40" s="52"/>
      <c r="AG40" s="52"/>
      <c r="AH40" s="52"/>
      <c r="AI40" s="52"/>
      <c r="AJ40" s="96">
        <f aca="true" t="shared" si="7" ref="AJ40:AJ96">+SUM(X40:AI40)</f>
        <v>0</v>
      </c>
      <c r="AK40" s="97" t="b">
        <f t="shared" si="2"/>
        <v>1</v>
      </c>
      <c r="AL40" s="83">
        <f t="shared" si="3"/>
        <v>0</v>
      </c>
    </row>
    <row r="41" spans="1:38" s="53" customFormat="1" ht="103.5">
      <c r="A41" s="38" t="str">
        <f t="shared" si="0"/>
        <v>10530209Servicio de desratización y fumigación Edificio y CasonaNuevo</v>
      </c>
      <c r="B41" s="39" t="s">
        <v>1115</v>
      </c>
      <c r="C41" s="39" t="s">
        <v>34</v>
      </c>
      <c r="D41" s="43" t="s">
        <v>1136</v>
      </c>
      <c r="E41" s="43" t="s">
        <v>35</v>
      </c>
      <c r="F41" s="43" t="s">
        <v>36</v>
      </c>
      <c r="G41" s="104" t="s">
        <v>90</v>
      </c>
      <c r="H41" s="103" t="s">
        <v>91</v>
      </c>
      <c r="I41" s="144">
        <v>1344</v>
      </c>
      <c r="J41" s="88">
        <v>1344</v>
      </c>
      <c r="K41" s="43" t="s">
        <v>37</v>
      </c>
      <c r="L41" s="90">
        <v>1701</v>
      </c>
      <c r="M41" s="47">
        <v>1</v>
      </c>
      <c r="N41" s="91">
        <v>0</v>
      </c>
      <c r="O41" s="91" t="s">
        <v>1175</v>
      </c>
      <c r="P41" s="91" t="s">
        <v>38</v>
      </c>
      <c r="Q41" s="91" t="s">
        <v>38</v>
      </c>
      <c r="R41" s="92" t="s">
        <v>39</v>
      </c>
      <c r="S41" s="47">
        <v>530209</v>
      </c>
      <c r="T41" s="47" t="str">
        <f t="shared" si="6"/>
        <v>530209 Servicio de Aseo -Lavado-Vestimenta de Trabajo- Fumigacion -Desinfeccion y Limpieza de las Instalaciones del Sector Publico</v>
      </c>
      <c r="U41" s="93">
        <f t="shared" si="5"/>
        <v>53</v>
      </c>
      <c r="V41" s="93" t="str">
        <f>CONCATENATE(U41,"   ",VLOOKUP(U41,GRUPOS!A:B,2,0))</f>
        <v>53   BIENES Y SERVICIOS DE CONSUMO</v>
      </c>
      <c r="W41" s="94" t="str">
        <f>VLOOKUP(S41,PARTIDAS!A:B,2,0)</f>
        <v>Servicio de Aseo -Lavado-Vestimenta de Trabajo- Fumigacion -Desinfeccion y Limpieza de las Instalaciones del Sector Publico</v>
      </c>
      <c r="X41" s="95">
        <v>1344</v>
      </c>
      <c r="Y41" s="50"/>
      <c r="Z41" s="50"/>
      <c r="AA41" s="50"/>
      <c r="AB41" s="51"/>
      <c r="AC41" s="51"/>
      <c r="AD41" s="51"/>
      <c r="AE41" s="51"/>
      <c r="AF41" s="52"/>
      <c r="AG41" s="52"/>
      <c r="AH41" s="52"/>
      <c r="AI41" s="52"/>
      <c r="AJ41" s="96">
        <f t="shared" si="7"/>
        <v>1344</v>
      </c>
      <c r="AK41" s="97" t="b">
        <f t="shared" si="2"/>
        <v>1</v>
      </c>
      <c r="AL41" s="83">
        <f t="shared" si="3"/>
        <v>0</v>
      </c>
    </row>
    <row r="42" spans="1:38" s="53" customFormat="1" ht="103.5">
      <c r="A42" s="38" t="str">
        <f t="shared" si="0"/>
        <v>10530402Reparaciones, adecuaciones y seguridades en el SPI de SangolquíNuevo</v>
      </c>
      <c r="B42" s="39" t="s">
        <v>1115</v>
      </c>
      <c r="C42" s="39" t="s">
        <v>34</v>
      </c>
      <c r="D42" s="43" t="s">
        <v>1136</v>
      </c>
      <c r="E42" s="43" t="s">
        <v>35</v>
      </c>
      <c r="F42" s="43" t="s">
        <v>36</v>
      </c>
      <c r="G42" s="104" t="s">
        <v>55</v>
      </c>
      <c r="H42" s="103" t="s">
        <v>92</v>
      </c>
      <c r="I42" s="144">
        <v>6044.64</v>
      </c>
      <c r="J42" s="88">
        <v>6044.64</v>
      </c>
      <c r="K42" s="43" t="s">
        <v>37</v>
      </c>
      <c r="L42" s="90">
        <v>1701</v>
      </c>
      <c r="M42" s="47">
        <v>1</v>
      </c>
      <c r="N42" s="91">
        <v>0</v>
      </c>
      <c r="O42" s="91" t="s">
        <v>1175</v>
      </c>
      <c r="P42" s="91" t="s">
        <v>38</v>
      </c>
      <c r="Q42" s="91" t="s">
        <v>38</v>
      </c>
      <c r="R42" s="92" t="s">
        <v>39</v>
      </c>
      <c r="S42" s="47">
        <v>530402</v>
      </c>
      <c r="T42" s="47" t="str">
        <f t="shared" si="6"/>
        <v>530402 Edificios- Locales- Residencias y Cableado Estructurado (Mantenimiento - Reparaciones e Instalaciones)</v>
      </c>
      <c r="U42" s="93">
        <f t="shared" si="5"/>
        <v>53</v>
      </c>
      <c r="V42" s="93" t="str">
        <f>CONCATENATE(U42,"   ",VLOOKUP(U42,GRUPOS!A:B,2,0))</f>
        <v>53   BIENES Y SERVICIOS DE CONSUMO</v>
      </c>
      <c r="W42" s="94" t="str">
        <f>VLOOKUP(S42,PARTIDAS!A:B,2,0)</f>
        <v>Edificios- Locales- Residencias y Cableado Estructurado (Mantenimiento - Reparaciones e Instalaciones)</v>
      </c>
      <c r="X42" s="95">
        <v>6044.64</v>
      </c>
      <c r="Y42" s="50"/>
      <c r="Z42" s="50"/>
      <c r="AA42" s="50"/>
      <c r="AB42" s="51"/>
      <c r="AC42" s="51"/>
      <c r="AD42" s="51"/>
      <c r="AE42" s="51"/>
      <c r="AF42" s="52"/>
      <c r="AG42" s="52"/>
      <c r="AH42" s="52"/>
      <c r="AI42" s="52"/>
      <c r="AJ42" s="96">
        <f t="shared" si="7"/>
        <v>6044.64</v>
      </c>
      <c r="AK42" s="97" t="b">
        <f t="shared" si="2"/>
        <v>1</v>
      </c>
      <c r="AL42" s="83">
        <f t="shared" si="3"/>
        <v>0</v>
      </c>
    </row>
    <row r="43" spans="1:38" s="53" customFormat="1" ht="155.25">
      <c r="A43" s="38" t="str">
        <f t="shared" si="0"/>
        <v>10530244Confección de cartucheras (lonas en desuso)Nuevo</v>
      </c>
      <c r="B43" s="39" t="s">
        <v>1115</v>
      </c>
      <c r="C43" s="39" t="s">
        <v>34</v>
      </c>
      <c r="D43" s="43" t="s">
        <v>1136</v>
      </c>
      <c r="E43" s="43" t="s">
        <v>35</v>
      </c>
      <c r="F43" s="43" t="s">
        <v>36</v>
      </c>
      <c r="G43" s="104" t="s">
        <v>93</v>
      </c>
      <c r="H43" s="103" t="s">
        <v>94</v>
      </c>
      <c r="I43" s="144">
        <v>1200</v>
      </c>
      <c r="J43" s="88">
        <v>1199.52</v>
      </c>
      <c r="K43" s="43" t="s">
        <v>37</v>
      </c>
      <c r="L43" s="90">
        <v>1701</v>
      </c>
      <c r="M43" s="47">
        <v>1</v>
      </c>
      <c r="N43" s="91">
        <v>0</v>
      </c>
      <c r="O43" s="91" t="s">
        <v>1175</v>
      </c>
      <c r="P43" s="91" t="s">
        <v>38</v>
      </c>
      <c r="Q43" s="91" t="s">
        <v>38</v>
      </c>
      <c r="R43" s="92" t="s">
        <v>39</v>
      </c>
      <c r="S43" s="47">
        <v>530244</v>
      </c>
      <c r="T43" s="47" t="str">
        <f t="shared" si="6"/>
        <v>530244 Servicio de Confeccion de Menaje de Hogar y / o Prendas de Proteccion </v>
      </c>
      <c r="U43" s="93">
        <f t="shared" si="5"/>
        <v>53</v>
      </c>
      <c r="V43" s="93" t="str">
        <f>CONCATENATE(U43,"   ",VLOOKUP(U43,GRUPOS!A:B,2,0))</f>
        <v>53   BIENES Y SERVICIOS DE CONSUMO</v>
      </c>
      <c r="W43" s="94" t="str">
        <f>VLOOKUP(S43,PARTIDAS!A:B,2,0)</f>
        <v>Servicio de Confeccion de Menaje de Hogar y / o Prendas de Proteccion </v>
      </c>
      <c r="X43" s="95">
        <v>1200</v>
      </c>
      <c r="Y43" s="50"/>
      <c r="Z43" s="50"/>
      <c r="AA43" s="50"/>
      <c r="AB43" s="51"/>
      <c r="AC43" s="51"/>
      <c r="AD43" s="51"/>
      <c r="AE43" s="51"/>
      <c r="AF43" s="52"/>
      <c r="AG43" s="52"/>
      <c r="AH43" s="52"/>
      <c r="AI43" s="52"/>
      <c r="AJ43" s="96">
        <f t="shared" si="7"/>
        <v>1200</v>
      </c>
      <c r="AK43" s="97" t="b">
        <f t="shared" si="2"/>
        <v>1</v>
      </c>
      <c r="AL43" s="83">
        <f t="shared" si="3"/>
        <v>0</v>
      </c>
    </row>
    <row r="44" spans="1:38" s="53" customFormat="1" ht="86.25">
      <c r="A44" s="38" t="str">
        <f t="shared" si="0"/>
        <v>10570206Pago gastos notarialesNuevo</v>
      </c>
      <c r="B44" s="39" t="s">
        <v>1115</v>
      </c>
      <c r="C44" s="39" t="s">
        <v>34</v>
      </c>
      <c r="D44" s="43" t="s">
        <v>1136</v>
      </c>
      <c r="E44" s="43" t="s">
        <v>35</v>
      </c>
      <c r="F44" s="43" t="s">
        <v>36</v>
      </c>
      <c r="G44" s="104" t="s">
        <v>95</v>
      </c>
      <c r="H44" s="103" t="s">
        <v>96</v>
      </c>
      <c r="I44" s="144">
        <v>1295.34</v>
      </c>
      <c r="J44" s="88">
        <v>1241.12</v>
      </c>
      <c r="K44" s="43" t="s">
        <v>37</v>
      </c>
      <c r="L44" s="90">
        <v>1701</v>
      </c>
      <c r="M44" s="47">
        <v>1</v>
      </c>
      <c r="N44" s="91">
        <v>0</v>
      </c>
      <c r="O44" s="91" t="s">
        <v>1175</v>
      </c>
      <c r="P44" s="91" t="s">
        <v>38</v>
      </c>
      <c r="Q44" s="91" t="s">
        <v>38</v>
      </c>
      <c r="R44" s="92" t="s">
        <v>39</v>
      </c>
      <c r="S44" s="99">
        <v>570206</v>
      </c>
      <c r="T44" s="47" t="str">
        <f t="shared" si="6"/>
        <v>570206 Costas Judiciales Tramites Notariales-y Legalizacion de Documentos Arreglos Extrajudiciales</v>
      </c>
      <c r="U44" s="93">
        <f t="shared" si="5"/>
        <v>57</v>
      </c>
      <c r="V44" s="93" t="str">
        <f>CONCATENATE(U44,"   ",VLOOKUP(U44,GRUPOS!A:B,2,0))</f>
        <v>57   OTROS EGRESOS CORRIENTES</v>
      </c>
      <c r="W44" s="94" t="str">
        <f>VLOOKUP(S44,PARTIDAS!A:B,2,0)</f>
        <v>Costas Judiciales Tramites Notariales-y Legalizacion de Documentos Arreglos Extrajudiciales</v>
      </c>
      <c r="X44" s="95">
        <v>1295.34</v>
      </c>
      <c r="Y44" s="50"/>
      <c r="Z44" s="54"/>
      <c r="AA44" s="54"/>
      <c r="AB44" s="55"/>
      <c r="AC44" s="55"/>
      <c r="AD44" s="55"/>
      <c r="AE44" s="55"/>
      <c r="AF44" s="56"/>
      <c r="AG44" s="56"/>
      <c r="AH44" s="56"/>
      <c r="AI44" s="56"/>
      <c r="AJ44" s="96">
        <f t="shared" si="7"/>
        <v>1295.34</v>
      </c>
      <c r="AK44" s="97" t="b">
        <f t="shared" si="2"/>
        <v>1</v>
      </c>
      <c r="AL44" s="83">
        <f t="shared" si="3"/>
        <v>0</v>
      </c>
    </row>
    <row r="45" spans="1:38" s="53" customFormat="1" ht="103.5">
      <c r="A45" s="38" t="str">
        <f t="shared" si="0"/>
        <v>10530402Instalación de vidriosNuevo</v>
      </c>
      <c r="B45" s="39" t="s">
        <v>1115</v>
      </c>
      <c r="C45" s="39" t="s">
        <v>34</v>
      </c>
      <c r="D45" s="43" t="s">
        <v>1136</v>
      </c>
      <c r="E45" s="43" t="s">
        <v>35</v>
      </c>
      <c r="F45" s="43" t="s">
        <v>36</v>
      </c>
      <c r="G45" s="104" t="s">
        <v>55</v>
      </c>
      <c r="H45" s="103" t="s">
        <v>97</v>
      </c>
      <c r="I45" s="144">
        <v>941.36</v>
      </c>
      <c r="J45" s="88">
        <v>941.36</v>
      </c>
      <c r="K45" s="43" t="s">
        <v>37</v>
      </c>
      <c r="L45" s="90">
        <v>1701</v>
      </c>
      <c r="M45" s="47">
        <v>1</v>
      </c>
      <c r="N45" s="91">
        <v>0</v>
      </c>
      <c r="O45" s="91" t="s">
        <v>1175</v>
      </c>
      <c r="P45" s="91" t="s">
        <v>38</v>
      </c>
      <c r="Q45" s="91" t="s">
        <v>38</v>
      </c>
      <c r="R45" s="92" t="s">
        <v>39</v>
      </c>
      <c r="S45" s="100">
        <v>530402</v>
      </c>
      <c r="T45" s="47" t="str">
        <f t="shared" si="6"/>
        <v>530402 Edificios- Locales- Residencias y Cableado Estructurado (Mantenimiento - Reparaciones e Instalaciones)</v>
      </c>
      <c r="U45" s="93">
        <f t="shared" si="5"/>
        <v>53</v>
      </c>
      <c r="V45" s="93" t="str">
        <f>CONCATENATE(U45,"   ",VLOOKUP(U45,GRUPOS!A:B,2,0))</f>
        <v>53   BIENES Y SERVICIOS DE CONSUMO</v>
      </c>
      <c r="W45" s="94" t="str">
        <f>VLOOKUP(S45,PARTIDAS!A:B,2,0)</f>
        <v>Edificios- Locales- Residencias y Cableado Estructurado (Mantenimiento - Reparaciones e Instalaciones)</v>
      </c>
      <c r="X45" s="145">
        <v>941.36</v>
      </c>
      <c r="Y45" s="50"/>
      <c r="Z45" s="59"/>
      <c r="AA45" s="59"/>
      <c r="AB45" s="60"/>
      <c r="AC45" s="60"/>
      <c r="AD45" s="60"/>
      <c r="AE45" s="60"/>
      <c r="AF45" s="61"/>
      <c r="AG45" s="61"/>
      <c r="AH45" s="61"/>
      <c r="AI45" s="61"/>
      <c r="AJ45" s="96">
        <f t="shared" si="7"/>
        <v>941.36</v>
      </c>
      <c r="AK45" s="97" t="b">
        <f t="shared" si="2"/>
        <v>1</v>
      </c>
      <c r="AL45" s="83">
        <f t="shared" si="3"/>
        <v>0</v>
      </c>
    </row>
    <row r="46" spans="1:38" s="53" customFormat="1" ht="69">
      <c r="A46" s="38" t="str">
        <f t="shared" si="0"/>
        <v>10530801Caja chica pendiente de liquidar años anterioresNuevo</v>
      </c>
      <c r="B46" s="39" t="s">
        <v>1115</v>
      </c>
      <c r="C46" s="39" t="s">
        <v>34</v>
      </c>
      <c r="D46" s="43" t="s">
        <v>1136</v>
      </c>
      <c r="E46" s="43" t="s">
        <v>35</v>
      </c>
      <c r="F46" s="43" t="s">
        <v>36</v>
      </c>
      <c r="G46" s="104" t="s">
        <v>98</v>
      </c>
      <c r="H46" s="103" t="s">
        <v>99</v>
      </c>
      <c r="I46" s="144">
        <v>507.53</v>
      </c>
      <c r="J46" s="88">
        <v>507.53</v>
      </c>
      <c r="K46" s="43" t="s">
        <v>37</v>
      </c>
      <c r="L46" s="90">
        <v>1701</v>
      </c>
      <c r="M46" s="47">
        <v>1</v>
      </c>
      <c r="N46" s="91">
        <v>0</v>
      </c>
      <c r="O46" s="91" t="s">
        <v>1175</v>
      </c>
      <c r="P46" s="91" t="s">
        <v>38</v>
      </c>
      <c r="Q46" s="91" t="s">
        <v>38</v>
      </c>
      <c r="R46" s="92" t="s">
        <v>39</v>
      </c>
      <c r="S46" s="100">
        <v>530801</v>
      </c>
      <c r="T46" s="47" t="str">
        <f t="shared" si="6"/>
        <v>530801 Alimentos y Bebidas</v>
      </c>
      <c r="U46" s="93">
        <f t="shared" si="5"/>
        <v>53</v>
      </c>
      <c r="V46" s="93" t="str">
        <f>CONCATENATE(U46,"   ",VLOOKUP(U46,GRUPOS!A:B,2,0))</f>
        <v>53   BIENES Y SERVICIOS DE CONSUMO</v>
      </c>
      <c r="W46" s="94" t="str">
        <f>VLOOKUP(S46,PARTIDAS!A:B,2,0)</f>
        <v>Alimentos y Bebidas</v>
      </c>
      <c r="X46" s="95">
        <v>507.53</v>
      </c>
      <c r="Y46" s="50"/>
      <c r="Z46" s="59"/>
      <c r="AA46" s="59"/>
      <c r="AB46" s="60"/>
      <c r="AC46" s="60"/>
      <c r="AD46" s="60"/>
      <c r="AE46" s="60"/>
      <c r="AF46" s="61"/>
      <c r="AG46" s="61"/>
      <c r="AH46" s="61"/>
      <c r="AI46" s="61"/>
      <c r="AJ46" s="96">
        <f t="shared" si="7"/>
        <v>507.53</v>
      </c>
      <c r="AK46" s="97" t="b">
        <f t="shared" si="2"/>
        <v>1</v>
      </c>
      <c r="AL46" s="83">
        <f t="shared" si="3"/>
        <v>0</v>
      </c>
    </row>
    <row r="47" spans="1:38" s="53" customFormat="1" ht="69">
      <c r="A47" s="38" t="str">
        <f t="shared" si="0"/>
        <v>10530106Caja chica pendiente de liquidar años anterioresNuevo</v>
      </c>
      <c r="B47" s="39" t="s">
        <v>1115</v>
      </c>
      <c r="C47" s="39" t="s">
        <v>34</v>
      </c>
      <c r="D47" s="43" t="s">
        <v>1136</v>
      </c>
      <c r="E47" s="43" t="s">
        <v>35</v>
      </c>
      <c r="F47" s="43" t="s">
        <v>36</v>
      </c>
      <c r="G47" s="104" t="s">
        <v>98</v>
      </c>
      <c r="H47" s="103" t="s">
        <v>99</v>
      </c>
      <c r="I47" s="144">
        <v>0</v>
      </c>
      <c r="J47" s="88">
        <v>0</v>
      </c>
      <c r="K47" s="43" t="s">
        <v>37</v>
      </c>
      <c r="L47" s="90">
        <v>1701</v>
      </c>
      <c r="M47" s="47">
        <v>1</v>
      </c>
      <c r="N47" s="91">
        <v>0</v>
      </c>
      <c r="O47" s="91" t="s">
        <v>1175</v>
      </c>
      <c r="P47" s="91" t="s">
        <v>38</v>
      </c>
      <c r="Q47" s="91" t="s">
        <v>38</v>
      </c>
      <c r="R47" s="92" t="s">
        <v>39</v>
      </c>
      <c r="S47" s="62">
        <v>530106</v>
      </c>
      <c r="T47" s="47" t="str">
        <f t="shared" si="6"/>
        <v>530106 Servicio de Correo</v>
      </c>
      <c r="U47" s="93">
        <f t="shared" si="5"/>
        <v>53</v>
      </c>
      <c r="V47" s="93" t="str">
        <f>CONCATENATE(U47,"   ",VLOOKUP(U47,GRUPOS!A:B,2,0))</f>
        <v>53   BIENES Y SERVICIOS DE CONSUMO</v>
      </c>
      <c r="W47" s="94" t="str">
        <f>VLOOKUP(S47,PARTIDAS!A:B,2,0)</f>
        <v>Servicio de Correo</v>
      </c>
      <c r="X47" s="95">
        <v>0</v>
      </c>
      <c r="Y47" s="50"/>
      <c r="Z47" s="50"/>
      <c r="AA47" s="50"/>
      <c r="AB47" s="55"/>
      <c r="AC47" s="55"/>
      <c r="AD47" s="55"/>
      <c r="AE47" s="55"/>
      <c r="AF47" s="56"/>
      <c r="AG47" s="56"/>
      <c r="AH47" s="56"/>
      <c r="AI47" s="56"/>
      <c r="AJ47" s="96">
        <f t="shared" si="7"/>
        <v>0</v>
      </c>
      <c r="AK47" s="97" t="b">
        <f t="shared" si="2"/>
        <v>1</v>
      </c>
      <c r="AL47" s="83">
        <f t="shared" si="3"/>
        <v>0</v>
      </c>
    </row>
    <row r="48" spans="1:38" s="53" customFormat="1" ht="120.75">
      <c r="A48" s="38" t="str">
        <f t="shared" si="0"/>
        <v>10530811Caja chica pendiente de liquidar años anterioresNuevo</v>
      </c>
      <c r="B48" s="39" t="s">
        <v>1115</v>
      </c>
      <c r="C48" s="39" t="s">
        <v>34</v>
      </c>
      <c r="D48" s="43" t="s">
        <v>1136</v>
      </c>
      <c r="E48" s="43" t="s">
        <v>35</v>
      </c>
      <c r="F48" s="43" t="s">
        <v>36</v>
      </c>
      <c r="G48" s="105" t="s">
        <v>98</v>
      </c>
      <c r="H48" s="103" t="s">
        <v>99</v>
      </c>
      <c r="I48" s="144">
        <v>0</v>
      </c>
      <c r="J48" s="88">
        <v>0</v>
      </c>
      <c r="K48" s="43" t="s">
        <v>37</v>
      </c>
      <c r="L48" s="90">
        <v>1701</v>
      </c>
      <c r="M48" s="47">
        <v>1</v>
      </c>
      <c r="N48" s="91">
        <v>0</v>
      </c>
      <c r="O48" s="91" t="s">
        <v>1175</v>
      </c>
      <c r="P48" s="91" t="s">
        <v>38</v>
      </c>
      <c r="Q48" s="91" t="s">
        <v>38</v>
      </c>
      <c r="R48" s="92" t="s">
        <v>39</v>
      </c>
      <c r="S48" s="62">
        <v>530811</v>
      </c>
      <c r="T48" s="47" t="str">
        <f t="shared" si="6"/>
        <v>530811 Insumos- Bienes- Materiales y Suministros para la Construccion- Electricos- Plomeria- Carpinteria- Senalizacion Vial- Navegacion y Contra Incendios </v>
      </c>
      <c r="U48" s="93">
        <f t="shared" si="5"/>
        <v>53</v>
      </c>
      <c r="V48" s="93" t="str">
        <f>CONCATENATE(U48,"   ",VLOOKUP(U48,GRUPOS!A:B,2,0))</f>
        <v>53   BIENES Y SERVICIOS DE CONSUMO</v>
      </c>
      <c r="W48" s="94" t="str">
        <f>VLOOKUP(S48,PARTIDAS!A:B,2,0)</f>
        <v>Insumos- Bienes- Materiales y Suministros para la Construccion- Electricos- Plomeria- Carpinteria- Senalizacion Vial- Navegacion y Contra Incendios </v>
      </c>
      <c r="X48" s="95">
        <v>0</v>
      </c>
      <c r="Y48" s="50"/>
      <c r="Z48" s="50"/>
      <c r="AA48" s="50"/>
      <c r="AB48" s="55"/>
      <c r="AC48" s="55"/>
      <c r="AD48" s="55"/>
      <c r="AE48" s="55"/>
      <c r="AF48" s="56"/>
      <c r="AG48" s="56"/>
      <c r="AH48" s="56"/>
      <c r="AI48" s="56"/>
      <c r="AJ48" s="96">
        <f t="shared" si="7"/>
        <v>0</v>
      </c>
      <c r="AK48" s="97" t="b">
        <f t="shared" si="2"/>
        <v>1</v>
      </c>
      <c r="AL48" s="83">
        <f t="shared" si="3"/>
        <v>0</v>
      </c>
    </row>
    <row r="49" spans="1:38" s="53" customFormat="1" ht="69">
      <c r="A49" s="38" t="str">
        <f t="shared" si="0"/>
        <v>10530812Caja chica pendiente de liquidar años anterioresNuevo</v>
      </c>
      <c r="B49" s="39" t="s">
        <v>1115</v>
      </c>
      <c r="C49" s="39" t="s">
        <v>34</v>
      </c>
      <c r="D49" s="43" t="s">
        <v>1136</v>
      </c>
      <c r="E49" s="43" t="s">
        <v>35</v>
      </c>
      <c r="F49" s="43" t="s">
        <v>36</v>
      </c>
      <c r="G49" s="104" t="s">
        <v>98</v>
      </c>
      <c r="H49" s="103" t="s">
        <v>99</v>
      </c>
      <c r="I49" s="144">
        <v>0</v>
      </c>
      <c r="J49" s="88">
        <v>0</v>
      </c>
      <c r="K49" s="43" t="s">
        <v>37</v>
      </c>
      <c r="L49" s="90">
        <v>1701</v>
      </c>
      <c r="M49" s="47">
        <v>1</v>
      </c>
      <c r="N49" s="91">
        <v>0</v>
      </c>
      <c r="O49" s="91" t="s">
        <v>1175</v>
      </c>
      <c r="P49" s="91" t="s">
        <v>38</v>
      </c>
      <c r="Q49" s="91" t="s">
        <v>38</v>
      </c>
      <c r="R49" s="92" t="s">
        <v>39</v>
      </c>
      <c r="S49" s="47">
        <v>530812</v>
      </c>
      <c r="T49" s="47" t="str">
        <f t="shared" si="6"/>
        <v>530812 Materiales Didacticos</v>
      </c>
      <c r="U49" s="93">
        <f t="shared" si="5"/>
        <v>53</v>
      </c>
      <c r="V49" s="93" t="str">
        <f>CONCATENATE(U49,"   ",VLOOKUP(U49,GRUPOS!A:B,2,0))</f>
        <v>53   BIENES Y SERVICIOS DE CONSUMO</v>
      </c>
      <c r="W49" s="94" t="str">
        <f>VLOOKUP(S49,PARTIDAS!A:B,2,0)</f>
        <v>Materiales Didacticos</v>
      </c>
      <c r="X49" s="95">
        <v>0</v>
      </c>
      <c r="Y49" s="50"/>
      <c r="Z49" s="54"/>
      <c r="AA49" s="50"/>
      <c r="AB49" s="55"/>
      <c r="AC49" s="55"/>
      <c r="AD49" s="55"/>
      <c r="AE49" s="55"/>
      <c r="AF49" s="56"/>
      <c r="AG49" s="56"/>
      <c r="AH49" s="56"/>
      <c r="AI49" s="56"/>
      <c r="AJ49" s="96">
        <f t="shared" si="7"/>
        <v>0</v>
      </c>
      <c r="AK49" s="97" t="b">
        <f t="shared" si="2"/>
        <v>1</v>
      </c>
      <c r="AL49" s="83">
        <f t="shared" si="3"/>
        <v>0</v>
      </c>
    </row>
    <row r="50" spans="1:38" s="53" customFormat="1" ht="69">
      <c r="A50" s="38" t="str">
        <f t="shared" si="0"/>
        <v>10530826Caja chica pendiente de liquidar años anterioresNuevo</v>
      </c>
      <c r="B50" s="39" t="s">
        <v>1115</v>
      </c>
      <c r="C50" s="39" t="s">
        <v>34</v>
      </c>
      <c r="D50" s="43" t="s">
        <v>1136</v>
      </c>
      <c r="E50" s="43" t="s">
        <v>35</v>
      </c>
      <c r="F50" s="43" t="s">
        <v>36</v>
      </c>
      <c r="G50" s="104" t="s">
        <v>98</v>
      </c>
      <c r="H50" s="103" t="s">
        <v>99</v>
      </c>
      <c r="I50" s="144">
        <v>0</v>
      </c>
      <c r="J50" s="88">
        <v>0</v>
      </c>
      <c r="K50" s="43" t="s">
        <v>37</v>
      </c>
      <c r="L50" s="90">
        <v>1701</v>
      </c>
      <c r="M50" s="47">
        <v>1</v>
      </c>
      <c r="N50" s="91">
        <v>0</v>
      </c>
      <c r="O50" s="91" t="s">
        <v>1175</v>
      </c>
      <c r="P50" s="91" t="s">
        <v>38</v>
      </c>
      <c r="Q50" s="91" t="s">
        <v>38</v>
      </c>
      <c r="R50" s="92" t="s">
        <v>39</v>
      </c>
      <c r="S50" s="47">
        <v>530826</v>
      </c>
      <c r="T50" s="47" t="str">
        <f t="shared" si="6"/>
        <v>530826 Dispositivos Medicos de Uso General</v>
      </c>
      <c r="U50" s="93">
        <f t="shared" si="5"/>
        <v>53</v>
      </c>
      <c r="V50" s="93" t="str">
        <f>CONCATENATE(U50,"   ",VLOOKUP(U50,GRUPOS!A:B,2,0))</f>
        <v>53   BIENES Y SERVICIOS DE CONSUMO</v>
      </c>
      <c r="W50" s="94" t="str">
        <f>VLOOKUP(S50,PARTIDAS!A:B,2,0)</f>
        <v>Dispositivos Medicos de Uso General</v>
      </c>
      <c r="X50" s="95">
        <v>0</v>
      </c>
      <c r="Y50" s="50"/>
      <c r="Z50" s="54"/>
      <c r="AA50" s="50"/>
      <c r="AB50" s="55"/>
      <c r="AC50" s="55"/>
      <c r="AD50" s="55"/>
      <c r="AE50" s="55"/>
      <c r="AF50" s="56"/>
      <c r="AG50" s="56"/>
      <c r="AH50" s="56"/>
      <c r="AI50" s="56"/>
      <c r="AJ50" s="96">
        <f t="shared" si="7"/>
        <v>0</v>
      </c>
      <c r="AK50" s="97" t="b">
        <f t="shared" si="2"/>
        <v>1</v>
      </c>
      <c r="AL50" s="83">
        <f t="shared" si="3"/>
        <v>0</v>
      </c>
    </row>
    <row r="51" spans="1:38" s="53" customFormat="1" ht="69">
      <c r="A51" s="38" t="str">
        <f t="shared" si="0"/>
        <v>10530301Caja chica pendiente de liquidar años anterioresNuevo</v>
      </c>
      <c r="B51" s="39" t="s">
        <v>1115</v>
      </c>
      <c r="C51" s="39" t="s">
        <v>34</v>
      </c>
      <c r="D51" s="43" t="s">
        <v>1136</v>
      </c>
      <c r="E51" s="43" t="s">
        <v>35</v>
      </c>
      <c r="F51" s="43" t="s">
        <v>36</v>
      </c>
      <c r="G51" s="104" t="s">
        <v>98</v>
      </c>
      <c r="H51" s="103" t="s">
        <v>99</v>
      </c>
      <c r="I51" s="144">
        <v>0</v>
      </c>
      <c r="J51" s="88">
        <v>0</v>
      </c>
      <c r="K51" s="43" t="s">
        <v>37</v>
      </c>
      <c r="L51" s="90">
        <v>1701</v>
      </c>
      <c r="M51" s="47">
        <v>1</v>
      </c>
      <c r="N51" s="91">
        <v>0</v>
      </c>
      <c r="O51" s="91" t="s">
        <v>1175</v>
      </c>
      <c r="P51" s="91" t="s">
        <v>38</v>
      </c>
      <c r="Q51" s="91" t="s">
        <v>38</v>
      </c>
      <c r="R51" s="92" t="s">
        <v>39</v>
      </c>
      <c r="S51" s="47">
        <v>530301</v>
      </c>
      <c r="T51" s="47" t="str">
        <f t="shared" si="6"/>
        <v>530301 Pasajes al Interior</v>
      </c>
      <c r="U51" s="93">
        <f t="shared" si="5"/>
        <v>53</v>
      </c>
      <c r="V51" s="93" t="str">
        <f>CONCATENATE(U51,"   ",VLOOKUP(U51,GRUPOS!A:B,2,0))</f>
        <v>53   BIENES Y SERVICIOS DE CONSUMO</v>
      </c>
      <c r="W51" s="94" t="str">
        <f>VLOOKUP(S51,PARTIDAS!A:B,2,0)</f>
        <v>Pasajes al Interior</v>
      </c>
      <c r="X51" s="95">
        <v>0</v>
      </c>
      <c r="Y51" s="50"/>
      <c r="Z51" s="54"/>
      <c r="AA51" s="50"/>
      <c r="AB51" s="55"/>
      <c r="AC51" s="55"/>
      <c r="AD51" s="55"/>
      <c r="AE51" s="55"/>
      <c r="AF51" s="56"/>
      <c r="AG51" s="56"/>
      <c r="AH51" s="56"/>
      <c r="AI51" s="56"/>
      <c r="AJ51" s="96">
        <f t="shared" si="7"/>
        <v>0</v>
      </c>
      <c r="AK51" s="97" t="b">
        <f t="shared" si="2"/>
        <v>1</v>
      </c>
      <c r="AL51" s="83">
        <f t="shared" si="3"/>
        <v>0</v>
      </c>
    </row>
    <row r="52" spans="1:38" s="53" customFormat="1" ht="86.25">
      <c r="A52" s="38" t="str">
        <f t="shared" si="0"/>
        <v>10570206Caja chica pendiente de liquidar años anterioresNuevo</v>
      </c>
      <c r="B52" s="39" t="s">
        <v>1115</v>
      </c>
      <c r="C52" s="39" t="s">
        <v>34</v>
      </c>
      <c r="D52" s="43" t="s">
        <v>1136</v>
      </c>
      <c r="E52" s="43" t="s">
        <v>35</v>
      </c>
      <c r="F52" s="43" t="s">
        <v>36</v>
      </c>
      <c r="G52" s="104" t="s">
        <v>98</v>
      </c>
      <c r="H52" s="103" t="s">
        <v>99</v>
      </c>
      <c r="I52" s="144">
        <v>0</v>
      </c>
      <c r="J52" s="88">
        <v>0</v>
      </c>
      <c r="K52" s="43" t="s">
        <v>37</v>
      </c>
      <c r="L52" s="90">
        <v>1701</v>
      </c>
      <c r="M52" s="47">
        <v>1</v>
      </c>
      <c r="N52" s="91">
        <v>0</v>
      </c>
      <c r="O52" s="91" t="s">
        <v>1175</v>
      </c>
      <c r="P52" s="91" t="s">
        <v>38</v>
      </c>
      <c r="Q52" s="91" t="s">
        <v>38</v>
      </c>
      <c r="R52" s="92" t="s">
        <v>39</v>
      </c>
      <c r="S52" s="47">
        <v>570206</v>
      </c>
      <c r="T52" s="47" t="str">
        <f t="shared" si="6"/>
        <v>570206 Costas Judiciales Tramites Notariales-y Legalizacion de Documentos Arreglos Extrajudiciales</v>
      </c>
      <c r="U52" s="93">
        <f t="shared" si="5"/>
        <v>57</v>
      </c>
      <c r="V52" s="93" t="str">
        <f>CONCATENATE(U52,"   ",VLOOKUP(U52,GRUPOS!A:B,2,0))</f>
        <v>57   OTROS EGRESOS CORRIENTES</v>
      </c>
      <c r="W52" s="94" t="str">
        <f>VLOOKUP(S52,PARTIDAS!A:B,2,0)</f>
        <v>Costas Judiciales Tramites Notariales-y Legalizacion de Documentos Arreglos Extrajudiciales</v>
      </c>
      <c r="X52" s="95">
        <v>0</v>
      </c>
      <c r="Y52" s="50"/>
      <c r="Z52" s="54"/>
      <c r="AA52" s="50"/>
      <c r="AB52" s="55"/>
      <c r="AC52" s="55"/>
      <c r="AD52" s="55"/>
      <c r="AE52" s="55"/>
      <c r="AF52" s="56"/>
      <c r="AG52" s="56"/>
      <c r="AH52" s="56"/>
      <c r="AI52" s="56"/>
      <c r="AJ52" s="96">
        <f t="shared" si="7"/>
        <v>0</v>
      </c>
      <c r="AK52" s="97" t="b">
        <f t="shared" si="2"/>
        <v>1</v>
      </c>
      <c r="AL52" s="83">
        <f t="shared" si="3"/>
        <v>0</v>
      </c>
    </row>
    <row r="53" spans="1:38" s="53" customFormat="1" ht="69">
      <c r="A53" s="38" t="str">
        <f t="shared" si="0"/>
        <v>10530803Caja chica pendiente de liquidar años anterioresNuevo</v>
      </c>
      <c r="B53" s="39" t="s">
        <v>1115</v>
      </c>
      <c r="C53" s="39" t="s">
        <v>34</v>
      </c>
      <c r="D53" s="43" t="s">
        <v>1136</v>
      </c>
      <c r="E53" s="43" t="s">
        <v>35</v>
      </c>
      <c r="F53" s="43" t="s">
        <v>36</v>
      </c>
      <c r="G53" s="104" t="s">
        <v>98</v>
      </c>
      <c r="H53" s="103" t="s">
        <v>99</v>
      </c>
      <c r="I53" s="144">
        <v>0</v>
      </c>
      <c r="J53" s="88">
        <v>0</v>
      </c>
      <c r="K53" s="43" t="s">
        <v>37</v>
      </c>
      <c r="L53" s="90">
        <v>1701</v>
      </c>
      <c r="M53" s="47">
        <v>1</v>
      </c>
      <c r="N53" s="91">
        <v>0</v>
      </c>
      <c r="O53" s="91" t="s">
        <v>1175</v>
      </c>
      <c r="P53" s="91" t="s">
        <v>38</v>
      </c>
      <c r="Q53" s="91" t="s">
        <v>38</v>
      </c>
      <c r="R53" s="92" t="s">
        <v>39</v>
      </c>
      <c r="S53" s="47">
        <v>530803</v>
      </c>
      <c r="T53" s="47" t="str">
        <f t="shared" si="6"/>
        <v>530803 Combustibles y Lubricantes</v>
      </c>
      <c r="U53" s="93">
        <f t="shared" si="5"/>
        <v>53</v>
      </c>
      <c r="V53" s="93" t="str">
        <f>CONCATENATE(U53,"   ",VLOOKUP(U53,GRUPOS!A:B,2,0))</f>
        <v>53   BIENES Y SERVICIOS DE CONSUMO</v>
      </c>
      <c r="W53" s="94" t="str">
        <f>VLOOKUP(S53,PARTIDAS!A:B,2,0)</f>
        <v>Combustibles y Lubricantes</v>
      </c>
      <c r="X53" s="95">
        <v>0</v>
      </c>
      <c r="Y53" s="50"/>
      <c r="Z53" s="54"/>
      <c r="AA53" s="50"/>
      <c r="AB53" s="55"/>
      <c r="AC53" s="55"/>
      <c r="AD53" s="55"/>
      <c r="AE53" s="55"/>
      <c r="AF53" s="56"/>
      <c r="AG53" s="56"/>
      <c r="AH53" s="56"/>
      <c r="AI53" s="56"/>
      <c r="AJ53" s="96">
        <f t="shared" si="7"/>
        <v>0</v>
      </c>
      <c r="AK53" s="97" t="b">
        <f t="shared" si="2"/>
        <v>1</v>
      </c>
      <c r="AL53" s="83">
        <f t="shared" si="3"/>
        <v>0</v>
      </c>
    </row>
    <row r="54" spans="1:38" s="53" customFormat="1" ht="69">
      <c r="A54" s="38" t="str">
        <f t="shared" si="0"/>
        <v>10530404Caja chica pendiente de liquidar años anterioresNuevo</v>
      </c>
      <c r="B54" s="39" t="s">
        <v>1115</v>
      </c>
      <c r="C54" s="39" t="s">
        <v>34</v>
      </c>
      <c r="D54" s="43" t="s">
        <v>1136</v>
      </c>
      <c r="E54" s="43" t="s">
        <v>35</v>
      </c>
      <c r="F54" s="43" t="s">
        <v>36</v>
      </c>
      <c r="G54" s="104" t="s">
        <v>98</v>
      </c>
      <c r="H54" s="103" t="s">
        <v>99</v>
      </c>
      <c r="I54" s="144">
        <v>0</v>
      </c>
      <c r="J54" s="88">
        <v>0</v>
      </c>
      <c r="K54" s="43" t="s">
        <v>37</v>
      </c>
      <c r="L54" s="90">
        <v>1701</v>
      </c>
      <c r="M54" s="47">
        <v>1</v>
      </c>
      <c r="N54" s="91">
        <v>0</v>
      </c>
      <c r="O54" s="91" t="s">
        <v>1175</v>
      </c>
      <c r="P54" s="91" t="s">
        <v>38</v>
      </c>
      <c r="Q54" s="91" t="s">
        <v>38</v>
      </c>
      <c r="R54" s="92" t="s">
        <v>39</v>
      </c>
      <c r="S54" s="47">
        <v>530404</v>
      </c>
      <c r="T54" s="47" t="str">
        <f t="shared" si="6"/>
        <v>530404 Maquinarias y Equipos (Instalacion- Mantenimiento y Reparaciones)</v>
      </c>
      <c r="U54" s="93">
        <f t="shared" si="5"/>
        <v>53</v>
      </c>
      <c r="V54" s="93" t="str">
        <f>CONCATENATE(U54,"   ",VLOOKUP(U54,GRUPOS!A:B,2,0))</f>
        <v>53   BIENES Y SERVICIOS DE CONSUMO</v>
      </c>
      <c r="W54" s="94" t="str">
        <f>VLOOKUP(S54,PARTIDAS!A:B,2,0)</f>
        <v>Maquinarias y Equipos (Instalacion- Mantenimiento y Reparaciones)</v>
      </c>
      <c r="X54" s="95">
        <v>0</v>
      </c>
      <c r="Y54" s="50"/>
      <c r="Z54" s="54"/>
      <c r="AA54" s="50"/>
      <c r="AB54" s="55"/>
      <c r="AC54" s="55"/>
      <c r="AD54" s="55"/>
      <c r="AE54" s="55"/>
      <c r="AF54" s="56"/>
      <c r="AG54" s="56"/>
      <c r="AH54" s="56"/>
      <c r="AI54" s="56"/>
      <c r="AJ54" s="96">
        <f t="shared" si="7"/>
        <v>0</v>
      </c>
      <c r="AK54" s="97" t="b">
        <f t="shared" si="2"/>
        <v>1</v>
      </c>
      <c r="AL54" s="83">
        <f t="shared" si="3"/>
        <v>0</v>
      </c>
    </row>
    <row r="55" spans="1:38" s="53" customFormat="1" ht="120.75">
      <c r="A55" s="38" t="str">
        <f t="shared" si="0"/>
        <v>10530811Insumos materiales y suministros para la construcción, electricidad, plomería, carpintería, señalización, navegación, control incendios y placasNuevo</v>
      </c>
      <c r="B55" s="39" t="s">
        <v>1115</v>
      </c>
      <c r="C55" s="39" t="s">
        <v>34</v>
      </c>
      <c r="D55" s="43" t="s">
        <v>1136</v>
      </c>
      <c r="E55" s="43" t="s">
        <v>35</v>
      </c>
      <c r="F55" s="43" t="s">
        <v>36</v>
      </c>
      <c r="G55" s="104" t="s">
        <v>98</v>
      </c>
      <c r="H55" s="103" t="s">
        <v>100</v>
      </c>
      <c r="I55" s="144">
        <v>2300</v>
      </c>
      <c r="J55" s="88">
        <v>2240.19</v>
      </c>
      <c r="K55" s="43" t="s">
        <v>37</v>
      </c>
      <c r="L55" s="90">
        <v>1701</v>
      </c>
      <c r="M55" s="47">
        <v>1</v>
      </c>
      <c r="N55" s="91">
        <v>0</v>
      </c>
      <c r="O55" s="91" t="s">
        <v>1175</v>
      </c>
      <c r="P55" s="91" t="s">
        <v>38</v>
      </c>
      <c r="Q55" s="91" t="s">
        <v>38</v>
      </c>
      <c r="R55" s="92" t="s">
        <v>39</v>
      </c>
      <c r="S55" s="47">
        <v>530811</v>
      </c>
      <c r="T55" s="47" t="str">
        <f t="shared" si="6"/>
        <v>530811 Insumos- Bienes- Materiales y Suministros para la Construccion- Electricos- Plomeria- Carpinteria- Senalizacion Vial- Navegacion y Contra Incendios </v>
      </c>
      <c r="U55" s="93">
        <f t="shared" si="5"/>
        <v>53</v>
      </c>
      <c r="V55" s="93" t="str">
        <f>CONCATENATE(U55,"   ",VLOOKUP(U55,GRUPOS!A:B,2,0))</f>
        <v>53   BIENES Y SERVICIOS DE CONSUMO</v>
      </c>
      <c r="W55" s="94" t="str">
        <f>VLOOKUP(S55,PARTIDAS!A:B,2,0)</f>
        <v>Insumos- Bienes- Materiales y Suministros para la Construccion- Electricos- Plomeria- Carpinteria- Senalizacion Vial- Navegacion y Contra Incendios </v>
      </c>
      <c r="X55" s="145">
        <v>2300</v>
      </c>
      <c r="Y55" s="50"/>
      <c r="Z55" s="54"/>
      <c r="AA55" s="50"/>
      <c r="AB55" s="55"/>
      <c r="AC55" s="55"/>
      <c r="AD55" s="55"/>
      <c r="AE55" s="55"/>
      <c r="AF55" s="56"/>
      <c r="AG55" s="56"/>
      <c r="AH55" s="56"/>
      <c r="AI55" s="56"/>
      <c r="AJ55" s="96">
        <f t="shared" si="7"/>
        <v>2300</v>
      </c>
      <c r="AK55" s="97" t="b">
        <f t="shared" si="2"/>
        <v>1</v>
      </c>
      <c r="AL55" s="83">
        <f t="shared" si="3"/>
        <v>0</v>
      </c>
    </row>
    <row r="56" spans="1:38" s="53" customFormat="1" ht="86.25">
      <c r="A56" s="38" t="str">
        <f t="shared" si="0"/>
        <v>10570206Costas judiciales, tramites notariales, legalización de documentos extrajudicialesNuevo</v>
      </c>
      <c r="B56" s="39" t="s">
        <v>1115</v>
      </c>
      <c r="C56" s="39" t="s">
        <v>34</v>
      </c>
      <c r="D56" s="43" t="s">
        <v>1136</v>
      </c>
      <c r="E56" s="43" t="s">
        <v>35</v>
      </c>
      <c r="F56" s="43" t="s">
        <v>36</v>
      </c>
      <c r="G56" s="104" t="s">
        <v>98</v>
      </c>
      <c r="H56" s="103" t="s">
        <v>101</v>
      </c>
      <c r="I56" s="144">
        <v>229.26</v>
      </c>
      <c r="J56" s="88">
        <v>229.26</v>
      </c>
      <c r="K56" s="43" t="s">
        <v>37</v>
      </c>
      <c r="L56" s="90">
        <v>1701</v>
      </c>
      <c r="M56" s="47">
        <v>1</v>
      </c>
      <c r="N56" s="91">
        <v>0</v>
      </c>
      <c r="O56" s="91" t="s">
        <v>1175</v>
      </c>
      <c r="P56" s="91" t="s">
        <v>38</v>
      </c>
      <c r="Q56" s="91" t="s">
        <v>38</v>
      </c>
      <c r="R56" s="92" t="s">
        <v>39</v>
      </c>
      <c r="S56" s="47">
        <v>570206</v>
      </c>
      <c r="T56" s="47" t="str">
        <f t="shared" si="6"/>
        <v>570206 Costas Judiciales Tramites Notariales-y Legalizacion de Documentos Arreglos Extrajudiciales</v>
      </c>
      <c r="U56" s="93">
        <f t="shared" si="5"/>
        <v>57</v>
      </c>
      <c r="V56" s="93" t="str">
        <f>CONCATENATE(U56,"   ",VLOOKUP(U56,GRUPOS!A:B,2,0))</f>
        <v>57   OTROS EGRESOS CORRIENTES</v>
      </c>
      <c r="W56" s="94" t="str">
        <f>VLOOKUP(S56,PARTIDAS!A:B,2,0)</f>
        <v>Costas Judiciales Tramites Notariales-y Legalizacion de Documentos Arreglos Extrajudiciales</v>
      </c>
      <c r="X56" s="95">
        <v>229.26</v>
      </c>
      <c r="Y56" s="50"/>
      <c r="Z56" s="54"/>
      <c r="AA56" s="50"/>
      <c r="AB56" s="55"/>
      <c r="AC56" s="55"/>
      <c r="AD56" s="55"/>
      <c r="AE56" s="55"/>
      <c r="AF56" s="56"/>
      <c r="AG56" s="56"/>
      <c r="AH56" s="56"/>
      <c r="AI56" s="56"/>
      <c r="AJ56" s="96">
        <f t="shared" si="7"/>
        <v>229.26</v>
      </c>
      <c r="AK56" s="97" t="b">
        <f t="shared" si="2"/>
        <v>1</v>
      </c>
      <c r="AL56" s="83">
        <f t="shared" si="3"/>
        <v>0</v>
      </c>
    </row>
    <row r="57" spans="1:38" s="53" customFormat="1" ht="69">
      <c r="A57" s="38" t="str">
        <f t="shared" si="0"/>
        <v>10530812Materiales didácticosNuevo</v>
      </c>
      <c r="B57" s="39" t="s">
        <v>1115</v>
      </c>
      <c r="C57" s="39" t="s">
        <v>34</v>
      </c>
      <c r="D57" s="43" t="s">
        <v>1136</v>
      </c>
      <c r="E57" s="43" t="s">
        <v>35</v>
      </c>
      <c r="F57" s="43" t="s">
        <v>36</v>
      </c>
      <c r="G57" s="104" t="s">
        <v>98</v>
      </c>
      <c r="H57" s="103" t="s">
        <v>102</v>
      </c>
      <c r="I57" s="144">
        <v>13.72</v>
      </c>
      <c r="J57" s="88">
        <v>13.72</v>
      </c>
      <c r="K57" s="43" t="s">
        <v>37</v>
      </c>
      <c r="L57" s="90">
        <v>1701</v>
      </c>
      <c r="M57" s="47">
        <v>1</v>
      </c>
      <c r="N57" s="91">
        <v>0</v>
      </c>
      <c r="O57" s="91" t="s">
        <v>1175</v>
      </c>
      <c r="P57" s="91" t="s">
        <v>38</v>
      </c>
      <c r="Q57" s="91" t="s">
        <v>38</v>
      </c>
      <c r="R57" s="92" t="s">
        <v>39</v>
      </c>
      <c r="S57" s="47">
        <v>530812</v>
      </c>
      <c r="T57" s="47" t="str">
        <f t="shared" si="6"/>
        <v>530812 Materiales Didacticos</v>
      </c>
      <c r="U57" s="93">
        <f t="shared" si="5"/>
        <v>53</v>
      </c>
      <c r="V57" s="93" t="str">
        <f>CONCATENATE(U57,"   ",VLOOKUP(U57,GRUPOS!A:B,2,0))</f>
        <v>53   BIENES Y SERVICIOS DE CONSUMO</v>
      </c>
      <c r="W57" s="94" t="str">
        <f>VLOOKUP(S57,PARTIDAS!A:B,2,0)</f>
        <v>Materiales Didacticos</v>
      </c>
      <c r="X57" s="95">
        <v>13.72</v>
      </c>
      <c r="Y57" s="50"/>
      <c r="Z57" s="54"/>
      <c r="AA57" s="50"/>
      <c r="AB57" s="55"/>
      <c r="AC57" s="55"/>
      <c r="AD57" s="55"/>
      <c r="AE57" s="55"/>
      <c r="AF57" s="56"/>
      <c r="AG57" s="56"/>
      <c r="AH57" s="56"/>
      <c r="AI57" s="56"/>
      <c r="AJ57" s="96">
        <f t="shared" si="7"/>
        <v>13.72</v>
      </c>
      <c r="AK57" s="97" t="b">
        <f t="shared" si="2"/>
        <v>1</v>
      </c>
      <c r="AL57" s="83">
        <f t="shared" si="3"/>
        <v>0</v>
      </c>
    </row>
    <row r="58" spans="1:38" s="53" customFormat="1" ht="69">
      <c r="A58" s="38" t="str">
        <f t="shared" si="0"/>
        <v>10530826Dispositivos médicos de uso general Nuevo</v>
      </c>
      <c r="B58" s="39" t="s">
        <v>1115</v>
      </c>
      <c r="C58" s="39" t="s">
        <v>34</v>
      </c>
      <c r="D58" s="43" t="s">
        <v>1136</v>
      </c>
      <c r="E58" s="43" t="s">
        <v>35</v>
      </c>
      <c r="F58" s="43" t="s">
        <v>36</v>
      </c>
      <c r="G58" s="104" t="s">
        <v>98</v>
      </c>
      <c r="H58" s="103" t="s">
        <v>103</v>
      </c>
      <c r="I58" s="144">
        <v>0</v>
      </c>
      <c r="J58" s="88">
        <v>1571.94</v>
      </c>
      <c r="K58" s="43" t="s">
        <v>37</v>
      </c>
      <c r="L58" s="90">
        <v>1701</v>
      </c>
      <c r="M58" s="47">
        <v>1</v>
      </c>
      <c r="N58" s="91">
        <v>0</v>
      </c>
      <c r="O58" s="91" t="s">
        <v>1175</v>
      </c>
      <c r="P58" s="91" t="s">
        <v>38</v>
      </c>
      <c r="Q58" s="91" t="s">
        <v>38</v>
      </c>
      <c r="R58" s="92" t="s">
        <v>39</v>
      </c>
      <c r="S58" s="47">
        <v>530826</v>
      </c>
      <c r="T58" s="47" t="str">
        <f t="shared" si="6"/>
        <v>530826 Dispositivos Medicos de Uso General</v>
      </c>
      <c r="U58" s="93">
        <f t="shared" si="5"/>
        <v>53</v>
      </c>
      <c r="V58" s="93" t="str">
        <f>CONCATENATE(U58,"   ",VLOOKUP(U58,GRUPOS!A:B,2,0))</f>
        <v>53   BIENES Y SERVICIOS DE CONSUMO</v>
      </c>
      <c r="W58" s="94" t="str">
        <f>VLOOKUP(S58,PARTIDAS!A:B,2,0)</f>
        <v>Dispositivos Medicos de Uso General</v>
      </c>
      <c r="X58" s="95">
        <v>0</v>
      </c>
      <c r="Y58" s="50"/>
      <c r="Z58" s="54"/>
      <c r="AA58" s="50"/>
      <c r="AB58" s="55"/>
      <c r="AC58" s="55"/>
      <c r="AD58" s="55"/>
      <c r="AE58" s="55"/>
      <c r="AF58" s="56"/>
      <c r="AG58" s="56"/>
      <c r="AH58" s="56"/>
      <c r="AI58" s="56"/>
      <c r="AJ58" s="96">
        <f t="shared" si="7"/>
        <v>0</v>
      </c>
      <c r="AK58" s="97" t="b">
        <f t="shared" si="2"/>
        <v>1</v>
      </c>
      <c r="AL58" s="83">
        <f t="shared" si="3"/>
        <v>0</v>
      </c>
    </row>
    <row r="59" spans="1:38" s="53" customFormat="1" ht="69">
      <c r="A59" s="38" t="str">
        <f t="shared" si="0"/>
        <v>10530301Pasajes al interior.Nuevo</v>
      </c>
      <c r="B59" s="39" t="s">
        <v>1115</v>
      </c>
      <c r="C59" s="39" t="s">
        <v>34</v>
      </c>
      <c r="D59" s="43" t="s">
        <v>1136</v>
      </c>
      <c r="E59" s="43" t="s">
        <v>35</v>
      </c>
      <c r="F59" s="43" t="s">
        <v>36</v>
      </c>
      <c r="G59" s="104" t="s">
        <v>98</v>
      </c>
      <c r="H59" s="103" t="s">
        <v>1183</v>
      </c>
      <c r="I59" s="144">
        <v>31.25</v>
      </c>
      <c r="J59" s="88">
        <v>31.25</v>
      </c>
      <c r="K59" s="43" t="s">
        <v>37</v>
      </c>
      <c r="L59" s="90">
        <v>1701</v>
      </c>
      <c r="M59" s="47">
        <v>1</v>
      </c>
      <c r="N59" s="91">
        <v>0</v>
      </c>
      <c r="O59" s="91" t="s">
        <v>1175</v>
      </c>
      <c r="P59" s="91" t="s">
        <v>38</v>
      </c>
      <c r="Q59" s="91" t="s">
        <v>38</v>
      </c>
      <c r="R59" s="92" t="s">
        <v>39</v>
      </c>
      <c r="S59" s="47">
        <v>530301</v>
      </c>
      <c r="T59" s="47" t="str">
        <f t="shared" si="6"/>
        <v>530301 Pasajes al Interior</v>
      </c>
      <c r="U59" s="93">
        <f t="shared" si="5"/>
        <v>53</v>
      </c>
      <c r="V59" s="93" t="str">
        <f>CONCATENATE(U59,"   ",VLOOKUP(U59,GRUPOS!A:B,2,0))</f>
        <v>53   BIENES Y SERVICIOS DE CONSUMO</v>
      </c>
      <c r="W59" s="94" t="str">
        <f>VLOOKUP(S59,PARTIDAS!A:B,2,0)</f>
        <v>Pasajes al Interior</v>
      </c>
      <c r="X59" s="95">
        <v>31.25</v>
      </c>
      <c r="Y59" s="50"/>
      <c r="Z59" s="54"/>
      <c r="AA59" s="50"/>
      <c r="AB59" s="55"/>
      <c r="AC59" s="55"/>
      <c r="AD59" s="55"/>
      <c r="AE59" s="55"/>
      <c r="AF59" s="56"/>
      <c r="AG59" s="56"/>
      <c r="AH59" s="56"/>
      <c r="AI59" s="56"/>
      <c r="AJ59" s="96">
        <f t="shared" si="7"/>
        <v>31.25</v>
      </c>
      <c r="AK59" s="97" t="b">
        <f t="shared" si="2"/>
        <v>1</v>
      </c>
      <c r="AL59" s="83">
        <f t="shared" si="3"/>
        <v>0</v>
      </c>
    </row>
    <row r="60" spans="1:38" s="53" customFormat="1" ht="69">
      <c r="A60" s="38" t="str">
        <f t="shared" si="0"/>
        <v>10530803Combustibles, Lubricantes en General para Maquinarias, Plantas Eléctricas, Equipo y otros, incluye consumo de gas
Nuevo</v>
      </c>
      <c r="B60" s="39" t="s">
        <v>1115</v>
      </c>
      <c r="C60" s="39" t="s">
        <v>34</v>
      </c>
      <c r="D60" s="43" t="s">
        <v>1136</v>
      </c>
      <c r="E60" s="43" t="s">
        <v>35</v>
      </c>
      <c r="F60" s="43" t="s">
        <v>36</v>
      </c>
      <c r="G60" s="104" t="s">
        <v>98</v>
      </c>
      <c r="H60" s="103" t="s">
        <v>105</v>
      </c>
      <c r="I60" s="144">
        <v>20.5</v>
      </c>
      <c r="J60" s="88">
        <v>20.5</v>
      </c>
      <c r="K60" s="43" t="s">
        <v>37</v>
      </c>
      <c r="L60" s="90">
        <v>1701</v>
      </c>
      <c r="M60" s="47">
        <v>1</v>
      </c>
      <c r="N60" s="91">
        <v>0</v>
      </c>
      <c r="O60" s="91" t="s">
        <v>1175</v>
      </c>
      <c r="P60" s="91" t="s">
        <v>38</v>
      </c>
      <c r="Q60" s="91" t="s">
        <v>38</v>
      </c>
      <c r="R60" s="92" t="s">
        <v>39</v>
      </c>
      <c r="S60" s="47">
        <v>530803</v>
      </c>
      <c r="T60" s="47" t="str">
        <f t="shared" si="6"/>
        <v>530803 Combustibles y Lubricantes</v>
      </c>
      <c r="U60" s="93">
        <f t="shared" si="5"/>
        <v>53</v>
      </c>
      <c r="V60" s="93" t="str">
        <f>CONCATENATE(U60,"   ",VLOOKUP(U60,GRUPOS!A:B,2,0))</f>
        <v>53   BIENES Y SERVICIOS DE CONSUMO</v>
      </c>
      <c r="W60" s="94" t="str">
        <f>VLOOKUP(S60,PARTIDAS!A:B,2,0)</f>
        <v>Combustibles y Lubricantes</v>
      </c>
      <c r="X60" s="95">
        <v>20.5</v>
      </c>
      <c r="Y60" s="50"/>
      <c r="Z60" s="54"/>
      <c r="AA60" s="50"/>
      <c r="AB60" s="55"/>
      <c r="AC60" s="55"/>
      <c r="AD60" s="55"/>
      <c r="AE60" s="55"/>
      <c r="AF60" s="56"/>
      <c r="AG60" s="56"/>
      <c r="AH60" s="56"/>
      <c r="AI60" s="56"/>
      <c r="AJ60" s="96">
        <f t="shared" si="7"/>
        <v>20.5</v>
      </c>
      <c r="AK60" s="97" t="b">
        <f t="shared" si="2"/>
        <v>1</v>
      </c>
      <c r="AL60" s="83">
        <f t="shared" si="3"/>
        <v>0</v>
      </c>
    </row>
    <row r="61" spans="1:38" s="53" customFormat="1" ht="69">
      <c r="A61" s="38" t="str">
        <f t="shared" si="0"/>
        <v>10530404Maquinarias y equipo (Instalación, Mantenimiento y Reparación)Nuevo</v>
      </c>
      <c r="B61" s="39" t="s">
        <v>1115</v>
      </c>
      <c r="C61" s="39" t="s">
        <v>34</v>
      </c>
      <c r="D61" s="43" t="s">
        <v>1136</v>
      </c>
      <c r="E61" s="43" t="s">
        <v>35</v>
      </c>
      <c r="F61" s="43" t="s">
        <v>36</v>
      </c>
      <c r="G61" s="104" t="s">
        <v>98</v>
      </c>
      <c r="H61" s="103" t="s">
        <v>106</v>
      </c>
      <c r="I61" s="144">
        <v>40.73</v>
      </c>
      <c r="J61" s="88">
        <v>40.73</v>
      </c>
      <c r="K61" s="43" t="s">
        <v>37</v>
      </c>
      <c r="L61" s="90">
        <v>1701</v>
      </c>
      <c r="M61" s="47">
        <v>1</v>
      </c>
      <c r="N61" s="91">
        <v>0</v>
      </c>
      <c r="O61" s="91" t="s">
        <v>1175</v>
      </c>
      <c r="P61" s="91" t="s">
        <v>38</v>
      </c>
      <c r="Q61" s="91" t="s">
        <v>38</v>
      </c>
      <c r="R61" s="92" t="s">
        <v>39</v>
      </c>
      <c r="S61" s="47">
        <v>530404</v>
      </c>
      <c r="T61" s="47" t="str">
        <f t="shared" si="6"/>
        <v>530404 Maquinarias y Equipos (Instalacion- Mantenimiento y Reparaciones)</v>
      </c>
      <c r="U61" s="93">
        <f t="shared" si="5"/>
        <v>53</v>
      </c>
      <c r="V61" s="93" t="str">
        <f>CONCATENATE(U61,"   ",VLOOKUP(U61,GRUPOS!A:B,2,0))</f>
        <v>53   BIENES Y SERVICIOS DE CONSUMO</v>
      </c>
      <c r="W61" s="94" t="str">
        <f>VLOOKUP(S61,PARTIDAS!A:B,2,0)</f>
        <v>Maquinarias y Equipos (Instalacion- Mantenimiento y Reparaciones)</v>
      </c>
      <c r="X61" s="95">
        <v>40.73</v>
      </c>
      <c r="Y61" s="50"/>
      <c r="Z61" s="54"/>
      <c r="AA61" s="50"/>
      <c r="AB61" s="55"/>
      <c r="AC61" s="55"/>
      <c r="AD61" s="55"/>
      <c r="AE61" s="55"/>
      <c r="AF61" s="56"/>
      <c r="AG61" s="56"/>
      <c r="AH61" s="56"/>
      <c r="AI61" s="56"/>
      <c r="AJ61" s="96">
        <f t="shared" si="7"/>
        <v>40.73</v>
      </c>
      <c r="AK61" s="97" t="b">
        <f t="shared" si="2"/>
        <v>1</v>
      </c>
      <c r="AL61" s="83">
        <f t="shared" si="3"/>
        <v>0</v>
      </c>
    </row>
    <row r="62" spans="1:38" s="53" customFormat="1" ht="69">
      <c r="A62" s="38" t="str">
        <f t="shared" si="0"/>
        <v>10530805Materiales de protección  desinfección para la SDHNuevo</v>
      </c>
      <c r="B62" s="39" t="s">
        <v>1115</v>
      </c>
      <c r="C62" s="39" t="s">
        <v>34</v>
      </c>
      <c r="D62" s="43" t="s">
        <v>1136</v>
      </c>
      <c r="E62" s="43" t="s">
        <v>35</v>
      </c>
      <c r="F62" s="43" t="s">
        <v>36</v>
      </c>
      <c r="G62" s="104" t="s">
        <v>107</v>
      </c>
      <c r="H62" s="103" t="s">
        <v>108</v>
      </c>
      <c r="I62" s="144">
        <v>0</v>
      </c>
      <c r="J62" s="88">
        <v>6849.44</v>
      </c>
      <c r="K62" s="43" t="s">
        <v>37</v>
      </c>
      <c r="L62" s="90">
        <v>1701</v>
      </c>
      <c r="M62" s="47">
        <v>1</v>
      </c>
      <c r="N62" s="91">
        <v>0</v>
      </c>
      <c r="O62" s="91" t="s">
        <v>1175</v>
      </c>
      <c r="P62" s="91" t="s">
        <v>38</v>
      </c>
      <c r="Q62" s="91" t="s">
        <v>38</v>
      </c>
      <c r="R62" s="92" t="s">
        <v>39</v>
      </c>
      <c r="S62" s="47">
        <v>530805</v>
      </c>
      <c r="T62" s="47" t="str">
        <f t="shared" si="6"/>
        <v>530805 Materiales de Aseo</v>
      </c>
      <c r="U62" s="93">
        <f t="shared" si="5"/>
        <v>53</v>
      </c>
      <c r="V62" s="93" t="str">
        <f>CONCATENATE(U62,"   ",VLOOKUP(U62,GRUPOS!A:B,2,0))</f>
        <v>53   BIENES Y SERVICIOS DE CONSUMO</v>
      </c>
      <c r="W62" s="94" t="str">
        <f>VLOOKUP(S62,PARTIDAS!A:B,2,0)</f>
        <v>Materiales de Aseo</v>
      </c>
      <c r="X62" s="95">
        <v>0</v>
      </c>
      <c r="Y62" s="50"/>
      <c r="Z62" s="54"/>
      <c r="AA62" s="50"/>
      <c r="AB62" s="55"/>
      <c r="AC62" s="55"/>
      <c r="AD62" s="55"/>
      <c r="AE62" s="55"/>
      <c r="AF62" s="56"/>
      <c r="AG62" s="56"/>
      <c r="AH62" s="56"/>
      <c r="AI62" s="56"/>
      <c r="AJ62" s="96">
        <f t="shared" si="7"/>
        <v>0</v>
      </c>
      <c r="AK62" s="97" t="b">
        <f t="shared" si="2"/>
        <v>1</v>
      </c>
      <c r="AL62" s="83">
        <f t="shared" si="3"/>
        <v>0</v>
      </c>
    </row>
    <row r="63" spans="1:38" s="53" customFormat="1" ht="69">
      <c r="A63" s="38" t="str">
        <f t="shared" si="0"/>
        <v>10530821Gastos por emergencia sanitariaNuevo</v>
      </c>
      <c r="B63" s="39" t="s">
        <v>1115</v>
      </c>
      <c r="C63" s="39" t="s">
        <v>34</v>
      </c>
      <c r="D63" s="43" t="s">
        <v>1136</v>
      </c>
      <c r="E63" s="43" t="s">
        <v>35</v>
      </c>
      <c r="F63" s="43" t="s">
        <v>36</v>
      </c>
      <c r="G63" s="104" t="s">
        <v>109</v>
      </c>
      <c r="H63" s="103" t="s">
        <v>110</v>
      </c>
      <c r="I63" s="144">
        <v>3100</v>
      </c>
      <c r="J63" s="88">
        <v>3027.89</v>
      </c>
      <c r="K63" s="43" t="s">
        <v>37</v>
      </c>
      <c r="L63" s="90">
        <v>1701</v>
      </c>
      <c r="M63" s="47">
        <v>1</v>
      </c>
      <c r="N63" s="91">
        <v>0</v>
      </c>
      <c r="O63" s="91" t="s">
        <v>1175</v>
      </c>
      <c r="P63" s="91" t="s">
        <v>38</v>
      </c>
      <c r="Q63" s="91" t="s">
        <v>38</v>
      </c>
      <c r="R63" s="92" t="s">
        <v>39</v>
      </c>
      <c r="S63" s="47">
        <v>530821</v>
      </c>
      <c r="T63" s="47" t="str">
        <f t="shared" si="6"/>
        <v>530821 Gastos para Situaciones de Emergencia</v>
      </c>
      <c r="U63" s="93">
        <f t="shared" si="5"/>
        <v>53</v>
      </c>
      <c r="V63" s="93" t="str">
        <f>CONCATENATE(U63,"   ",VLOOKUP(U63,GRUPOS!A:B,2,0))</f>
        <v>53   BIENES Y SERVICIOS DE CONSUMO</v>
      </c>
      <c r="W63" s="94" t="str">
        <f>VLOOKUP(S63,PARTIDAS!A:B,2,0)</f>
        <v>Gastos para Situaciones de Emergencia</v>
      </c>
      <c r="X63" s="145">
        <v>3100</v>
      </c>
      <c r="Y63" s="50"/>
      <c r="Z63" s="54"/>
      <c r="AA63" s="50"/>
      <c r="AB63" s="55"/>
      <c r="AC63" s="55"/>
      <c r="AD63" s="55"/>
      <c r="AE63" s="55"/>
      <c r="AF63" s="56"/>
      <c r="AG63" s="56"/>
      <c r="AH63" s="56"/>
      <c r="AI63" s="56"/>
      <c r="AJ63" s="96">
        <f t="shared" si="7"/>
        <v>3100</v>
      </c>
      <c r="AK63" s="97" t="b">
        <f t="shared" si="2"/>
        <v>1</v>
      </c>
      <c r="AL63" s="83">
        <f t="shared" si="3"/>
        <v>0</v>
      </c>
    </row>
    <row r="64" spans="1:38" s="53" customFormat="1" ht="69">
      <c r="A64" s="38" t="str">
        <f t="shared" si="0"/>
        <v>10530504Maquinaria y equipo (Arrendamiento)Nuevo</v>
      </c>
      <c r="B64" s="39" t="s">
        <v>1115</v>
      </c>
      <c r="C64" s="39" t="s">
        <v>34</v>
      </c>
      <c r="D64" s="43" t="s">
        <v>1136</v>
      </c>
      <c r="E64" s="43" t="s">
        <v>35</v>
      </c>
      <c r="F64" s="43" t="s">
        <v>36</v>
      </c>
      <c r="G64" s="104" t="s">
        <v>111</v>
      </c>
      <c r="H64" s="103" t="s">
        <v>112</v>
      </c>
      <c r="I64" s="144">
        <v>752.6400000000001</v>
      </c>
      <c r="J64" s="88">
        <v>752.64</v>
      </c>
      <c r="K64" s="43" t="s">
        <v>37</v>
      </c>
      <c r="L64" s="90">
        <v>1701</v>
      </c>
      <c r="M64" s="47">
        <v>1</v>
      </c>
      <c r="N64" s="91">
        <v>0</v>
      </c>
      <c r="O64" s="91" t="s">
        <v>1175</v>
      </c>
      <c r="P64" s="91" t="s">
        <v>38</v>
      </c>
      <c r="Q64" s="91" t="s">
        <v>38</v>
      </c>
      <c r="R64" s="92" t="s">
        <v>39</v>
      </c>
      <c r="S64" s="47">
        <v>530504</v>
      </c>
      <c r="T64" s="47" t="str">
        <f t="shared" si="6"/>
        <v>530504 Maquinarias y Equipos (Arrendamientos)</v>
      </c>
      <c r="U64" s="93">
        <f t="shared" si="5"/>
        <v>53</v>
      </c>
      <c r="V64" s="93" t="str">
        <f>CONCATENATE(U64,"   ",VLOOKUP(U64,GRUPOS!A:B,2,0))</f>
        <v>53   BIENES Y SERVICIOS DE CONSUMO</v>
      </c>
      <c r="W64" s="94" t="str">
        <f>VLOOKUP(S64,PARTIDAS!A:B,2,0)</f>
        <v>Maquinarias y Equipos (Arrendamientos)</v>
      </c>
      <c r="X64" s="95">
        <v>752.6400000000001</v>
      </c>
      <c r="Y64" s="50"/>
      <c r="Z64" s="54"/>
      <c r="AA64" s="50"/>
      <c r="AB64" s="55"/>
      <c r="AC64" s="55"/>
      <c r="AD64" s="55"/>
      <c r="AE64" s="55"/>
      <c r="AF64" s="56"/>
      <c r="AG64" s="56"/>
      <c r="AH64" s="56"/>
      <c r="AI64" s="56"/>
      <c r="AJ64" s="96">
        <f t="shared" si="7"/>
        <v>752.6400000000001</v>
      </c>
      <c r="AK64" s="97" t="b">
        <f t="shared" si="2"/>
        <v>1</v>
      </c>
      <c r="AL64" s="83">
        <f t="shared" si="3"/>
        <v>0</v>
      </c>
    </row>
    <row r="65" spans="1:38" s="53" customFormat="1" ht="138">
      <c r="A65" s="38" t="str">
        <f t="shared" si="0"/>
        <v>10530209Servicios de Aseo, Lavado de Vestimenta de Trabajo, Fumigación, Desinfección, Limpieza de Instalaciones, manejo de desechos contaminados, recuperación y clasificación de materiales reciclablesNuevo</v>
      </c>
      <c r="B65" s="39" t="s">
        <v>1115</v>
      </c>
      <c r="C65" s="39" t="s">
        <v>34</v>
      </c>
      <c r="D65" s="43" t="s">
        <v>1136</v>
      </c>
      <c r="E65" s="43" t="s">
        <v>35</v>
      </c>
      <c r="F65" s="43" t="s">
        <v>36</v>
      </c>
      <c r="G65" s="104" t="s">
        <v>113</v>
      </c>
      <c r="H65" s="103" t="s">
        <v>114</v>
      </c>
      <c r="I65" s="144">
        <v>6608.9</v>
      </c>
      <c r="J65" s="88">
        <v>2352</v>
      </c>
      <c r="K65" s="43" t="s">
        <v>37</v>
      </c>
      <c r="L65" s="90">
        <v>1701</v>
      </c>
      <c r="M65" s="47">
        <v>1</v>
      </c>
      <c r="N65" s="91">
        <v>0</v>
      </c>
      <c r="O65" s="91" t="s">
        <v>1175</v>
      </c>
      <c r="P65" s="91" t="s">
        <v>38</v>
      </c>
      <c r="Q65" s="91" t="s">
        <v>38</v>
      </c>
      <c r="R65" s="92" t="s">
        <v>39</v>
      </c>
      <c r="S65" s="47">
        <v>530209</v>
      </c>
      <c r="T65" s="47" t="str">
        <f t="shared" si="6"/>
        <v>530209 Servicio de Aseo -Lavado-Vestimenta de Trabajo- Fumigacion -Desinfeccion y Limpieza de las Instalaciones del Sector Publico</v>
      </c>
      <c r="U65" s="93">
        <f t="shared" si="5"/>
        <v>53</v>
      </c>
      <c r="V65" s="93" t="str">
        <f>CONCATENATE(U65,"   ",VLOOKUP(U65,GRUPOS!A:B,2,0))</f>
        <v>53   BIENES Y SERVICIOS DE CONSUMO</v>
      </c>
      <c r="W65" s="94" t="str">
        <f>VLOOKUP(S65,PARTIDAS!A:B,2,0)</f>
        <v>Servicio de Aseo -Lavado-Vestimenta de Trabajo- Fumigacion -Desinfeccion y Limpieza de las Instalaciones del Sector Publico</v>
      </c>
      <c r="X65" s="145">
        <v>6608.9</v>
      </c>
      <c r="Y65" s="50"/>
      <c r="Z65" s="54"/>
      <c r="AA65" s="50"/>
      <c r="AB65" s="55"/>
      <c r="AC65" s="55"/>
      <c r="AD65" s="55"/>
      <c r="AE65" s="55"/>
      <c r="AF65" s="56"/>
      <c r="AG65" s="56"/>
      <c r="AH65" s="56"/>
      <c r="AI65" s="56"/>
      <c r="AJ65" s="96">
        <f t="shared" si="7"/>
        <v>6608.9</v>
      </c>
      <c r="AK65" s="97" t="b">
        <f t="shared" si="2"/>
        <v>1</v>
      </c>
      <c r="AL65" s="83">
        <f t="shared" si="3"/>
        <v>0</v>
      </c>
    </row>
    <row r="66" spans="1:38" s="53" customFormat="1" ht="86.25">
      <c r="A66" s="38" t="str">
        <f t="shared" si="0"/>
        <v>10530502Pago de alicuotas edificio Yuraj PircaNuevo</v>
      </c>
      <c r="B66" s="39" t="s">
        <v>1115</v>
      </c>
      <c r="C66" s="39" t="s">
        <v>34</v>
      </c>
      <c r="D66" s="43" t="s">
        <v>1136</v>
      </c>
      <c r="E66" s="43" t="s">
        <v>35</v>
      </c>
      <c r="F66" s="43" t="s">
        <v>36</v>
      </c>
      <c r="G66" s="104" t="s">
        <v>115</v>
      </c>
      <c r="H66" s="103" t="s">
        <v>116</v>
      </c>
      <c r="I66" s="144">
        <v>8059.87</v>
      </c>
      <c r="J66" s="88">
        <v>8059.869999999998</v>
      </c>
      <c r="K66" s="43" t="s">
        <v>37</v>
      </c>
      <c r="L66" s="90">
        <v>1701</v>
      </c>
      <c r="M66" s="47">
        <v>1</v>
      </c>
      <c r="N66" s="91">
        <v>0</v>
      </c>
      <c r="O66" s="91" t="s">
        <v>1175</v>
      </c>
      <c r="P66" s="91" t="s">
        <v>38</v>
      </c>
      <c r="Q66" s="91" t="s">
        <v>38</v>
      </c>
      <c r="R66" s="92" t="s">
        <v>39</v>
      </c>
      <c r="S66" s="47">
        <v>530502</v>
      </c>
      <c r="T66" s="47" t="str">
        <f t="shared" si="6"/>
        <v>530502 Edificios- Locales y Residencias- Parqueaderos- Casilleros Judiciales y Bancarios (Arrendamientos)</v>
      </c>
      <c r="U66" s="93">
        <f t="shared" si="5"/>
        <v>53</v>
      </c>
      <c r="V66" s="93" t="str">
        <f>CONCATENATE(U66,"   ",VLOOKUP(U66,GRUPOS!A:B,2,0))</f>
        <v>53   BIENES Y SERVICIOS DE CONSUMO</v>
      </c>
      <c r="W66" s="94" t="str">
        <f>VLOOKUP(S66,PARTIDAS!A:B,2,0)</f>
        <v>Edificios- Locales y Residencias- Parqueaderos- Casilleros Judiciales y Bancarios (Arrendamientos)</v>
      </c>
      <c r="X66" s="95">
        <v>8059.87</v>
      </c>
      <c r="Y66" s="50"/>
      <c r="Z66" s="54"/>
      <c r="AA66" s="50"/>
      <c r="AB66" s="55"/>
      <c r="AC66" s="55"/>
      <c r="AD66" s="55"/>
      <c r="AE66" s="55"/>
      <c r="AF66" s="56"/>
      <c r="AG66" s="56"/>
      <c r="AH66" s="56"/>
      <c r="AI66" s="56"/>
      <c r="AJ66" s="96">
        <f t="shared" si="7"/>
        <v>8059.87</v>
      </c>
      <c r="AK66" s="97" t="b">
        <f t="shared" si="2"/>
        <v>1</v>
      </c>
      <c r="AL66" s="83">
        <f t="shared" si="3"/>
        <v>0</v>
      </c>
    </row>
    <row r="67" spans="1:38" s="53" customFormat="1" ht="103.5">
      <c r="A67" s="38" t="str">
        <f t="shared" si="0"/>
        <v>10530106Servicio de correos para receptar y despachar la correspondencia en cada una de las dependencias de la Secretaria de Derechos HumanosNuevo</v>
      </c>
      <c r="B67" s="39" t="s">
        <v>1115</v>
      </c>
      <c r="C67" s="39" t="s">
        <v>34</v>
      </c>
      <c r="D67" s="43" t="s">
        <v>1136</v>
      </c>
      <c r="E67" s="43" t="s">
        <v>35</v>
      </c>
      <c r="F67" s="43" t="s">
        <v>36</v>
      </c>
      <c r="G67" s="104" t="s">
        <v>69</v>
      </c>
      <c r="H67" s="103" t="s">
        <v>117</v>
      </c>
      <c r="I67" s="144">
        <v>15000</v>
      </c>
      <c r="J67" s="88">
        <v>278.89</v>
      </c>
      <c r="K67" s="43" t="s">
        <v>37</v>
      </c>
      <c r="L67" s="90">
        <v>1701</v>
      </c>
      <c r="M67" s="47">
        <v>1</v>
      </c>
      <c r="N67" s="91">
        <v>0</v>
      </c>
      <c r="O67" s="91" t="s">
        <v>1175</v>
      </c>
      <c r="P67" s="91" t="s">
        <v>38</v>
      </c>
      <c r="Q67" s="91" t="s">
        <v>38</v>
      </c>
      <c r="R67" s="92" t="s">
        <v>39</v>
      </c>
      <c r="S67" s="47">
        <v>530106</v>
      </c>
      <c r="T67" s="47" t="str">
        <f t="shared" si="6"/>
        <v>530106 Servicio de Correo</v>
      </c>
      <c r="U67" s="93">
        <f t="shared" si="5"/>
        <v>53</v>
      </c>
      <c r="V67" s="93" t="str">
        <f>CONCATENATE(U67,"   ",VLOOKUP(U67,GRUPOS!A:B,2,0))</f>
        <v>53   BIENES Y SERVICIOS DE CONSUMO</v>
      </c>
      <c r="W67" s="94" t="str">
        <f>VLOOKUP(S67,PARTIDAS!A:B,2,0)</f>
        <v>Servicio de Correo</v>
      </c>
      <c r="X67" s="145">
        <v>15000</v>
      </c>
      <c r="Y67" s="50"/>
      <c r="Z67" s="54"/>
      <c r="AA67" s="50"/>
      <c r="AB67" s="55"/>
      <c r="AC67" s="55"/>
      <c r="AD67" s="55"/>
      <c r="AE67" s="55"/>
      <c r="AF67" s="56"/>
      <c r="AG67" s="56"/>
      <c r="AH67" s="56"/>
      <c r="AI67" s="56"/>
      <c r="AJ67" s="96">
        <f t="shared" si="7"/>
        <v>15000</v>
      </c>
      <c r="AK67" s="97" t="b">
        <f t="shared" si="2"/>
        <v>1</v>
      </c>
      <c r="AL67" s="83">
        <f t="shared" si="3"/>
        <v>0</v>
      </c>
    </row>
    <row r="68" spans="1:38" s="53" customFormat="1" ht="69">
      <c r="A68" s="38" t="str">
        <f t="shared" si="0"/>
        <v>10530801Caja chicaNuevo</v>
      </c>
      <c r="B68" s="39" t="s">
        <v>1115</v>
      </c>
      <c r="C68" s="39" t="s">
        <v>34</v>
      </c>
      <c r="D68" s="43" t="s">
        <v>1136</v>
      </c>
      <c r="E68" s="43" t="s">
        <v>35</v>
      </c>
      <c r="F68" s="43" t="s">
        <v>36</v>
      </c>
      <c r="G68" s="104" t="s">
        <v>1184</v>
      </c>
      <c r="H68" s="103" t="s">
        <v>1185</v>
      </c>
      <c r="I68" s="144">
        <v>0</v>
      </c>
      <c r="J68" s="88">
        <v>0</v>
      </c>
      <c r="K68" s="43" t="s">
        <v>37</v>
      </c>
      <c r="L68" s="90">
        <v>1701</v>
      </c>
      <c r="M68" s="47">
        <v>1</v>
      </c>
      <c r="N68" s="91">
        <v>0</v>
      </c>
      <c r="O68" s="91" t="s">
        <v>1175</v>
      </c>
      <c r="P68" s="91" t="s">
        <v>38</v>
      </c>
      <c r="Q68" s="91" t="s">
        <v>38</v>
      </c>
      <c r="R68" s="92" t="s">
        <v>39</v>
      </c>
      <c r="S68" s="47">
        <v>530801</v>
      </c>
      <c r="T68" s="47" t="str">
        <f aca="true" t="shared" si="8" ref="T68:T92">+CONCATENATE(S68," ",W68)</f>
        <v>530801 Alimentos y Bebidas</v>
      </c>
      <c r="U68" s="93">
        <f t="shared" si="5"/>
        <v>53</v>
      </c>
      <c r="V68" s="93" t="str">
        <f>CONCATENATE(U68,"   ",VLOOKUP(U68,GRUPOS!A:B,2,0))</f>
        <v>53   BIENES Y SERVICIOS DE CONSUMO</v>
      </c>
      <c r="W68" s="94" t="str">
        <f>VLOOKUP(S68,PARTIDAS!A:B,2,0)</f>
        <v>Alimentos y Bebidas</v>
      </c>
      <c r="X68" s="145">
        <v>0</v>
      </c>
      <c r="Y68" s="50"/>
      <c r="Z68" s="54"/>
      <c r="AA68" s="50"/>
      <c r="AB68" s="55"/>
      <c r="AC68" s="55"/>
      <c r="AD68" s="55"/>
      <c r="AE68" s="55"/>
      <c r="AF68" s="56"/>
      <c r="AG68" s="56"/>
      <c r="AH68" s="56"/>
      <c r="AI68" s="56"/>
      <c r="AJ68" s="96">
        <f aca="true" t="shared" si="9" ref="AJ68:AJ92">+SUM(X68:AI68)</f>
        <v>0</v>
      </c>
      <c r="AK68" s="97" t="b">
        <f t="shared" si="2"/>
        <v>1</v>
      </c>
      <c r="AL68" s="83">
        <f t="shared" si="3"/>
        <v>0</v>
      </c>
    </row>
    <row r="69" spans="1:38" s="53" customFormat="1" ht="103.5">
      <c r="A69" s="38" t="str">
        <f t="shared" si="0"/>
        <v>10530402Servicio de mantenimiento preventivo y correctivo de las instalaciones, maquinarias y equipos de sistemas (agua y energía eléctrica)Nuevo</v>
      </c>
      <c r="B69" s="39" t="s">
        <v>1115</v>
      </c>
      <c r="C69" s="39" t="s">
        <v>34</v>
      </c>
      <c r="D69" s="43" t="s">
        <v>1136</v>
      </c>
      <c r="E69" s="43" t="s">
        <v>35</v>
      </c>
      <c r="F69" s="43" t="s">
        <v>36</v>
      </c>
      <c r="G69" s="104" t="s">
        <v>55</v>
      </c>
      <c r="H69" s="103" t="s">
        <v>1186</v>
      </c>
      <c r="I69" s="144">
        <v>3102</v>
      </c>
      <c r="J69" s="88">
        <v>3102</v>
      </c>
      <c r="K69" s="43" t="s">
        <v>37</v>
      </c>
      <c r="L69" s="90">
        <v>1701</v>
      </c>
      <c r="M69" s="47">
        <v>1</v>
      </c>
      <c r="N69" s="91">
        <v>0</v>
      </c>
      <c r="O69" s="91" t="s">
        <v>1175</v>
      </c>
      <c r="P69" s="91" t="s">
        <v>38</v>
      </c>
      <c r="Q69" s="91" t="s">
        <v>38</v>
      </c>
      <c r="R69" s="92" t="s">
        <v>39</v>
      </c>
      <c r="S69" s="47">
        <v>530402</v>
      </c>
      <c r="T69" s="47" t="str">
        <f t="shared" si="8"/>
        <v>530402 Edificios- Locales- Residencias y Cableado Estructurado (Mantenimiento - Reparaciones e Instalaciones)</v>
      </c>
      <c r="U69" s="93">
        <f t="shared" si="5"/>
        <v>53</v>
      </c>
      <c r="V69" s="93" t="str">
        <f>CONCATENATE(U69,"   ",VLOOKUP(U69,GRUPOS!A:B,2,0))</f>
        <v>53   BIENES Y SERVICIOS DE CONSUMO</v>
      </c>
      <c r="W69" s="94" t="str">
        <f>VLOOKUP(S69,PARTIDAS!A:B,2,0)</f>
        <v>Edificios- Locales- Residencias y Cableado Estructurado (Mantenimiento - Reparaciones e Instalaciones)</v>
      </c>
      <c r="X69" s="145">
        <v>3102</v>
      </c>
      <c r="Y69" s="50"/>
      <c r="Z69" s="54"/>
      <c r="AA69" s="50"/>
      <c r="AB69" s="55"/>
      <c r="AC69" s="55"/>
      <c r="AD69" s="55"/>
      <c r="AE69" s="55"/>
      <c r="AF69" s="56"/>
      <c r="AG69" s="56"/>
      <c r="AH69" s="56"/>
      <c r="AI69" s="56"/>
      <c r="AJ69" s="96">
        <f t="shared" si="9"/>
        <v>3102</v>
      </c>
      <c r="AK69" s="97" t="b">
        <f t="shared" si="2"/>
        <v>1</v>
      </c>
      <c r="AL69" s="83">
        <f t="shared" si="3"/>
        <v>0</v>
      </c>
    </row>
    <row r="70" spans="1:38" s="53" customFormat="1" ht="69">
      <c r="A70" s="38" t="str">
        <f t="shared" si="0"/>
        <v>10531404Adquisición bombas manuales de fumigación de 20 litrosNuevo</v>
      </c>
      <c r="B70" s="39" t="s">
        <v>1115</v>
      </c>
      <c r="C70" s="39" t="s">
        <v>34</v>
      </c>
      <c r="D70" s="43" t="s">
        <v>1136</v>
      </c>
      <c r="E70" s="43" t="s">
        <v>35</v>
      </c>
      <c r="F70" s="43" t="s">
        <v>36</v>
      </c>
      <c r="G70" s="104" t="s">
        <v>109</v>
      </c>
      <c r="H70" s="103" t="s">
        <v>1187</v>
      </c>
      <c r="I70" s="144">
        <v>280</v>
      </c>
      <c r="J70" s="88">
        <v>280</v>
      </c>
      <c r="K70" s="43" t="s">
        <v>37</v>
      </c>
      <c r="L70" s="90">
        <v>1701</v>
      </c>
      <c r="M70" s="47">
        <v>1</v>
      </c>
      <c r="N70" s="91">
        <v>0</v>
      </c>
      <c r="O70" s="91" t="s">
        <v>1175</v>
      </c>
      <c r="P70" s="91" t="s">
        <v>38</v>
      </c>
      <c r="Q70" s="91" t="s">
        <v>38</v>
      </c>
      <c r="R70" s="92" t="s">
        <v>39</v>
      </c>
      <c r="S70" s="47">
        <v>531404</v>
      </c>
      <c r="T70" s="47" t="str">
        <f t="shared" si="8"/>
        <v>531404 Maquinarias y Equipos (Bienes Muebles no Depreciables)</v>
      </c>
      <c r="U70" s="93">
        <f t="shared" si="5"/>
        <v>53</v>
      </c>
      <c r="V70" s="93" t="str">
        <f>CONCATENATE(U70,"   ",VLOOKUP(U70,GRUPOS!A:B,2,0))</f>
        <v>53   BIENES Y SERVICIOS DE CONSUMO</v>
      </c>
      <c r="W70" s="94" t="str">
        <f>VLOOKUP(S70,PARTIDAS!A:B,2,0)</f>
        <v>Maquinarias y Equipos (Bienes Muebles no Depreciables)</v>
      </c>
      <c r="X70" s="95">
        <v>280</v>
      </c>
      <c r="Y70" s="50"/>
      <c r="Z70" s="54"/>
      <c r="AA70" s="50"/>
      <c r="AB70" s="55"/>
      <c r="AC70" s="55"/>
      <c r="AD70" s="55"/>
      <c r="AE70" s="55"/>
      <c r="AF70" s="56"/>
      <c r="AG70" s="56"/>
      <c r="AH70" s="56"/>
      <c r="AI70" s="56"/>
      <c r="AJ70" s="96">
        <f t="shared" si="9"/>
        <v>280</v>
      </c>
      <c r="AK70" s="97" t="b">
        <f t="shared" si="2"/>
        <v>1</v>
      </c>
      <c r="AL70" s="83">
        <f t="shared" si="3"/>
        <v>0</v>
      </c>
    </row>
    <row r="71" spans="1:38" s="53" customFormat="1" ht="86.25">
      <c r="A71" s="38" t="str">
        <f t="shared" si="0"/>
        <v>10530802Ropa de trabajo para el personal EMZITT, limpieza y mantenimientoNuevo</v>
      </c>
      <c r="B71" s="39" t="s">
        <v>1115</v>
      </c>
      <c r="C71" s="39" t="s">
        <v>34</v>
      </c>
      <c r="D71" s="43" t="s">
        <v>1136</v>
      </c>
      <c r="E71" s="43" t="s">
        <v>35</v>
      </c>
      <c r="F71" s="43" t="s">
        <v>36</v>
      </c>
      <c r="G71" s="104" t="s">
        <v>1188</v>
      </c>
      <c r="H71" s="103" t="s">
        <v>1189</v>
      </c>
      <c r="I71" s="144">
        <v>0</v>
      </c>
      <c r="J71" s="88">
        <v>7068</v>
      </c>
      <c r="K71" s="43" t="s">
        <v>37</v>
      </c>
      <c r="L71" s="90">
        <v>1701</v>
      </c>
      <c r="M71" s="47">
        <v>1</v>
      </c>
      <c r="N71" s="91">
        <v>0</v>
      </c>
      <c r="O71" s="91" t="s">
        <v>1175</v>
      </c>
      <c r="P71" s="91" t="s">
        <v>38</v>
      </c>
      <c r="Q71" s="91" t="s">
        <v>38</v>
      </c>
      <c r="R71" s="92" t="s">
        <v>39</v>
      </c>
      <c r="S71" s="47">
        <v>530802</v>
      </c>
      <c r="T71" s="47" t="str">
        <f t="shared" si="8"/>
        <v>530802 Vestuario- Lenceria- Prendas de Proteccion- y- Accesorios para Uniformes Militares y Policiales- y- Carpas </v>
      </c>
      <c r="U71" s="93">
        <f t="shared" si="5"/>
        <v>53</v>
      </c>
      <c r="V71" s="93" t="str">
        <f>CONCATENATE(U71,"   ",VLOOKUP(U71,GRUPOS!A:B,2,0))</f>
        <v>53   BIENES Y SERVICIOS DE CONSUMO</v>
      </c>
      <c r="W71" s="94" t="str">
        <f>VLOOKUP(S71,PARTIDAS!A:B,2,0)</f>
        <v>Vestuario- Lenceria- Prendas de Proteccion- y- Accesorios para Uniformes Militares y Policiales- y- Carpas </v>
      </c>
      <c r="X71" s="145">
        <v>0</v>
      </c>
      <c r="Y71" s="50"/>
      <c r="Z71" s="54"/>
      <c r="AA71" s="50"/>
      <c r="AB71" s="55"/>
      <c r="AC71" s="55"/>
      <c r="AD71" s="55"/>
      <c r="AE71" s="55"/>
      <c r="AF71" s="56"/>
      <c r="AG71" s="56"/>
      <c r="AH71" s="56"/>
      <c r="AI71" s="56"/>
      <c r="AJ71" s="96">
        <f t="shared" si="9"/>
        <v>0</v>
      </c>
      <c r="AK71" s="97" t="b">
        <f t="shared" si="2"/>
        <v>1</v>
      </c>
      <c r="AL71" s="83">
        <f t="shared" si="3"/>
        <v>0</v>
      </c>
    </row>
    <row r="72" spans="1:38" s="53" customFormat="1" ht="120.75">
      <c r="A72" s="38" t="str">
        <f aca="true" t="shared" si="10" ref="A72:A137">CONCATENATE(M72,N72,S72,H72,K72)</f>
        <v>10530811Insumos materiales y suministros para la construcción, electricidad, plomería, carpintería, señalización, navegación, control incendios y placas.Nuevo</v>
      </c>
      <c r="B72" s="39" t="s">
        <v>1115</v>
      </c>
      <c r="C72" s="39" t="s">
        <v>34</v>
      </c>
      <c r="D72" s="43" t="s">
        <v>1136</v>
      </c>
      <c r="E72" s="43" t="s">
        <v>35</v>
      </c>
      <c r="F72" s="43" t="s">
        <v>36</v>
      </c>
      <c r="G72" s="104" t="s">
        <v>1190</v>
      </c>
      <c r="H72" s="103" t="s">
        <v>1191</v>
      </c>
      <c r="I72" s="144">
        <v>175.55</v>
      </c>
      <c r="J72" s="88">
        <v>175.55</v>
      </c>
      <c r="K72" s="43" t="s">
        <v>37</v>
      </c>
      <c r="L72" s="90">
        <v>1701</v>
      </c>
      <c r="M72" s="47">
        <v>1</v>
      </c>
      <c r="N72" s="91">
        <v>0</v>
      </c>
      <c r="O72" s="91" t="s">
        <v>1175</v>
      </c>
      <c r="P72" s="91" t="s">
        <v>38</v>
      </c>
      <c r="Q72" s="91" t="s">
        <v>38</v>
      </c>
      <c r="R72" s="92" t="s">
        <v>39</v>
      </c>
      <c r="S72" s="47">
        <v>530811</v>
      </c>
      <c r="T72" s="47" t="str">
        <f t="shared" si="8"/>
        <v>530811 Insumos- Bienes- Materiales y Suministros para la Construccion- Electricos- Plomeria- Carpinteria- Senalizacion Vial- Navegacion y Contra Incendios </v>
      </c>
      <c r="U72" s="93">
        <f t="shared" si="5"/>
        <v>53</v>
      </c>
      <c r="V72" s="93" t="str">
        <f>CONCATENATE(U72,"   ",VLOOKUP(U72,GRUPOS!A:B,2,0))</f>
        <v>53   BIENES Y SERVICIOS DE CONSUMO</v>
      </c>
      <c r="W72" s="94" t="str">
        <f>VLOOKUP(S72,PARTIDAS!A:B,2,0)</f>
        <v>Insumos- Bienes- Materiales y Suministros para la Construccion- Electricos- Plomeria- Carpinteria- Senalizacion Vial- Navegacion y Contra Incendios </v>
      </c>
      <c r="X72" s="145">
        <v>175.55</v>
      </c>
      <c r="Y72" s="50"/>
      <c r="Z72" s="54"/>
      <c r="AA72" s="50"/>
      <c r="AB72" s="55"/>
      <c r="AC72" s="55"/>
      <c r="AD72" s="55"/>
      <c r="AE72" s="55"/>
      <c r="AF72" s="56"/>
      <c r="AG72" s="56"/>
      <c r="AH72" s="56"/>
      <c r="AI72" s="56"/>
      <c r="AJ72" s="96">
        <f t="shared" si="9"/>
        <v>175.55</v>
      </c>
      <c r="AK72" s="97" t="b">
        <f aca="true" t="shared" si="11" ref="AK72:AK135">I72=AJ72</f>
        <v>1</v>
      </c>
      <c r="AL72" s="83">
        <f aca="true" t="shared" si="12" ref="AL72:AL135">I72-AJ72</f>
        <v>0</v>
      </c>
    </row>
    <row r="73" spans="1:38" s="53" customFormat="1" ht="69">
      <c r="A73" s="38" t="str">
        <f t="shared" si="10"/>
        <v>10530820Menaje de Cocina, de Hogar y Accesorios DescartablesNuevo</v>
      </c>
      <c r="B73" s="39" t="s">
        <v>1115</v>
      </c>
      <c r="C73" s="39" t="s">
        <v>34</v>
      </c>
      <c r="D73" s="43" t="s">
        <v>1136</v>
      </c>
      <c r="E73" s="43" t="s">
        <v>35</v>
      </c>
      <c r="F73" s="43" t="s">
        <v>36</v>
      </c>
      <c r="G73" s="104" t="s">
        <v>1192</v>
      </c>
      <c r="H73" s="103" t="s">
        <v>1193</v>
      </c>
      <c r="I73" s="144">
        <v>148.1</v>
      </c>
      <c r="J73" s="88">
        <v>2917.48</v>
      </c>
      <c r="K73" s="43" t="s">
        <v>37</v>
      </c>
      <c r="L73" s="90">
        <v>1701</v>
      </c>
      <c r="M73" s="47">
        <v>1</v>
      </c>
      <c r="N73" s="91">
        <v>0</v>
      </c>
      <c r="O73" s="91" t="s">
        <v>1175</v>
      </c>
      <c r="P73" s="91" t="s">
        <v>38</v>
      </c>
      <c r="Q73" s="91" t="s">
        <v>38</v>
      </c>
      <c r="R73" s="92" t="s">
        <v>39</v>
      </c>
      <c r="S73" s="47">
        <v>530820</v>
      </c>
      <c r="T73" s="47" t="str">
        <f t="shared" si="8"/>
        <v>530820 Menaje de Cocina-de Hogar-Accesorios Descartables y Accesorios de Oficina</v>
      </c>
      <c r="U73" s="93">
        <f aca="true" t="shared" si="13" ref="U73:U136">VALUE(MID(S73,1,2))</f>
        <v>53</v>
      </c>
      <c r="V73" s="93" t="str">
        <f>CONCATENATE(U73,"   ",VLOOKUP(U73,GRUPOS!A:B,2,0))</f>
        <v>53   BIENES Y SERVICIOS DE CONSUMO</v>
      </c>
      <c r="W73" s="94" t="str">
        <f>VLOOKUP(S73,PARTIDAS!A:B,2,0)</f>
        <v>Menaje de Cocina-de Hogar-Accesorios Descartables y Accesorios de Oficina</v>
      </c>
      <c r="X73" s="145">
        <v>148.1</v>
      </c>
      <c r="Y73" s="50"/>
      <c r="Z73" s="54"/>
      <c r="AA73" s="50"/>
      <c r="AB73" s="55"/>
      <c r="AC73" s="55"/>
      <c r="AD73" s="55"/>
      <c r="AE73" s="55"/>
      <c r="AF73" s="56"/>
      <c r="AG73" s="56"/>
      <c r="AH73" s="56"/>
      <c r="AI73" s="56"/>
      <c r="AJ73" s="96">
        <f t="shared" si="9"/>
        <v>148.1</v>
      </c>
      <c r="AK73" s="97" t="b">
        <f t="shared" si="11"/>
        <v>1</v>
      </c>
      <c r="AL73" s="83">
        <f t="shared" si="12"/>
        <v>0</v>
      </c>
    </row>
    <row r="74" spans="1:38" s="53" customFormat="1" ht="120.75">
      <c r="A74" s="38" t="str">
        <f t="shared" si="10"/>
        <v>10530811Insumos, Materiales y Suministros para la Construcción, Electricidad, Plomería, Carpintería, Señalización Vial, Navegación y Contra IncendiosNuevo</v>
      </c>
      <c r="B74" s="39" t="s">
        <v>1115</v>
      </c>
      <c r="C74" s="39" t="s">
        <v>34</v>
      </c>
      <c r="D74" s="43" t="s">
        <v>1136</v>
      </c>
      <c r="E74" s="43" t="s">
        <v>35</v>
      </c>
      <c r="F74" s="43" t="s">
        <v>36</v>
      </c>
      <c r="G74" s="104" t="s">
        <v>1192</v>
      </c>
      <c r="H74" s="103" t="s">
        <v>1194</v>
      </c>
      <c r="I74" s="144">
        <v>478.24</v>
      </c>
      <c r="J74" s="88">
        <v>478.24</v>
      </c>
      <c r="K74" s="43" t="s">
        <v>37</v>
      </c>
      <c r="L74" s="90">
        <v>1701</v>
      </c>
      <c r="M74" s="47">
        <v>1</v>
      </c>
      <c r="N74" s="91">
        <v>0</v>
      </c>
      <c r="O74" s="91" t="s">
        <v>1175</v>
      </c>
      <c r="P74" s="91" t="s">
        <v>38</v>
      </c>
      <c r="Q74" s="91" t="s">
        <v>38</v>
      </c>
      <c r="R74" s="92" t="s">
        <v>39</v>
      </c>
      <c r="S74" s="47">
        <v>530811</v>
      </c>
      <c r="T74" s="47" t="str">
        <f t="shared" si="8"/>
        <v>530811 Insumos- Bienes- Materiales y Suministros para la Construccion- Electricos- Plomeria- Carpinteria- Senalizacion Vial- Navegacion y Contra Incendios </v>
      </c>
      <c r="U74" s="93">
        <f t="shared" si="13"/>
        <v>53</v>
      </c>
      <c r="V74" s="93" t="str">
        <f>CONCATENATE(U74,"   ",VLOOKUP(U74,GRUPOS!A:B,2,0))</f>
        <v>53   BIENES Y SERVICIOS DE CONSUMO</v>
      </c>
      <c r="W74" s="94" t="str">
        <f>VLOOKUP(S74,PARTIDAS!A:B,2,0)</f>
        <v>Insumos- Bienes- Materiales y Suministros para la Construccion- Electricos- Plomeria- Carpinteria- Senalizacion Vial- Navegacion y Contra Incendios </v>
      </c>
      <c r="X74" s="95">
        <v>478.24</v>
      </c>
      <c r="Y74" s="50"/>
      <c r="Z74" s="54"/>
      <c r="AA74" s="50"/>
      <c r="AB74" s="55"/>
      <c r="AC74" s="55"/>
      <c r="AD74" s="55"/>
      <c r="AE74" s="55"/>
      <c r="AF74" s="56"/>
      <c r="AG74" s="56"/>
      <c r="AH74" s="56"/>
      <c r="AI74" s="56"/>
      <c r="AJ74" s="96">
        <f t="shared" si="9"/>
        <v>478.24</v>
      </c>
      <c r="AK74" s="97" t="b">
        <f t="shared" si="11"/>
        <v>1</v>
      </c>
      <c r="AL74" s="83">
        <f t="shared" si="12"/>
        <v>0</v>
      </c>
    </row>
    <row r="75" spans="1:38" s="53" customFormat="1" ht="69">
      <c r="A75" s="38" t="str">
        <f t="shared" si="10"/>
        <v>10531403Mobiliario (No Depreciables)Nuevo</v>
      </c>
      <c r="B75" s="39" t="s">
        <v>1115</v>
      </c>
      <c r="C75" s="39" t="s">
        <v>34</v>
      </c>
      <c r="D75" s="43" t="s">
        <v>1136</v>
      </c>
      <c r="E75" s="43" t="s">
        <v>35</v>
      </c>
      <c r="F75" s="43" t="s">
        <v>36</v>
      </c>
      <c r="G75" s="104" t="s">
        <v>1192</v>
      </c>
      <c r="H75" s="103" t="s">
        <v>1195</v>
      </c>
      <c r="I75" s="144">
        <v>1932</v>
      </c>
      <c r="J75" s="88">
        <v>1932</v>
      </c>
      <c r="K75" s="43" t="s">
        <v>37</v>
      </c>
      <c r="L75" s="90">
        <v>1701</v>
      </c>
      <c r="M75" s="47">
        <v>1</v>
      </c>
      <c r="N75" s="91">
        <v>0</v>
      </c>
      <c r="O75" s="91" t="s">
        <v>1175</v>
      </c>
      <c r="P75" s="91" t="s">
        <v>38</v>
      </c>
      <c r="Q75" s="91" t="s">
        <v>38</v>
      </c>
      <c r="R75" s="92" t="s">
        <v>39</v>
      </c>
      <c r="S75" s="47">
        <v>531403</v>
      </c>
      <c r="T75" s="47" t="str">
        <f t="shared" si="8"/>
        <v>531403 Mobiliarios (Bienes Muebles no Depreciables)</v>
      </c>
      <c r="U75" s="93">
        <f t="shared" si="13"/>
        <v>53</v>
      </c>
      <c r="V75" s="93" t="str">
        <f>CONCATENATE(U75,"   ",VLOOKUP(U75,GRUPOS!A:B,2,0))</f>
        <v>53   BIENES Y SERVICIOS DE CONSUMO</v>
      </c>
      <c r="W75" s="94" t="str">
        <f>VLOOKUP(S75,PARTIDAS!A:B,2,0)</f>
        <v>Mobiliarios (Bienes Muebles no Depreciables)</v>
      </c>
      <c r="X75" s="145">
        <v>1932</v>
      </c>
      <c r="Y75" s="50"/>
      <c r="Z75" s="54"/>
      <c r="AA75" s="50"/>
      <c r="AB75" s="55"/>
      <c r="AC75" s="55"/>
      <c r="AD75" s="55"/>
      <c r="AE75" s="55"/>
      <c r="AF75" s="56"/>
      <c r="AG75" s="56"/>
      <c r="AH75" s="56"/>
      <c r="AI75" s="56"/>
      <c r="AJ75" s="96">
        <f t="shared" si="9"/>
        <v>1932</v>
      </c>
      <c r="AK75" s="97" t="b">
        <f t="shared" si="11"/>
        <v>1</v>
      </c>
      <c r="AL75" s="83">
        <f t="shared" si="12"/>
        <v>0</v>
      </c>
    </row>
    <row r="76" spans="1:38" s="53" customFormat="1" ht="69">
      <c r="A76" s="38" t="str">
        <f t="shared" si="10"/>
        <v>10531404Maquinarias y Equipos (No Depreciables)
Nuevo</v>
      </c>
      <c r="B76" s="39" t="s">
        <v>1115</v>
      </c>
      <c r="C76" s="39" t="s">
        <v>34</v>
      </c>
      <c r="D76" s="43" t="s">
        <v>1136</v>
      </c>
      <c r="E76" s="43" t="s">
        <v>35</v>
      </c>
      <c r="F76" s="43" t="s">
        <v>36</v>
      </c>
      <c r="G76" s="104" t="s">
        <v>1192</v>
      </c>
      <c r="H76" s="103" t="s">
        <v>1196</v>
      </c>
      <c r="I76" s="144">
        <v>2007.16</v>
      </c>
      <c r="J76" s="88">
        <v>2007.1599999999999</v>
      </c>
      <c r="K76" s="43" t="s">
        <v>37</v>
      </c>
      <c r="L76" s="90">
        <v>1701</v>
      </c>
      <c r="M76" s="47">
        <v>1</v>
      </c>
      <c r="N76" s="91">
        <v>0</v>
      </c>
      <c r="O76" s="91" t="s">
        <v>1175</v>
      </c>
      <c r="P76" s="91" t="s">
        <v>38</v>
      </c>
      <c r="Q76" s="91" t="s">
        <v>38</v>
      </c>
      <c r="R76" s="92" t="s">
        <v>39</v>
      </c>
      <c r="S76" s="47">
        <v>531404</v>
      </c>
      <c r="T76" s="47" t="str">
        <f t="shared" si="8"/>
        <v>531404 Maquinarias y Equipos (Bienes Muebles no Depreciables)</v>
      </c>
      <c r="U76" s="93">
        <f t="shared" si="13"/>
        <v>53</v>
      </c>
      <c r="V76" s="93" t="str">
        <f>CONCATENATE(U76,"   ",VLOOKUP(U76,GRUPOS!A:B,2,0))</f>
        <v>53   BIENES Y SERVICIOS DE CONSUMO</v>
      </c>
      <c r="W76" s="94" t="str">
        <f>VLOOKUP(S76,PARTIDAS!A:B,2,0)</f>
        <v>Maquinarias y Equipos (Bienes Muebles no Depreciables)</v>
      </c>
      <c r="X76" s="95">
        <v>2007.16</v>
      </c>
      <c r="Y76" s="50"/>
      <c r="Z76" s="54"/>
      <c r="AA76" s="50"/>
      <c r="AB76" s="55"/>
      <c r="AC76" s="55"/>
      <c r="AD76" s="55"/>
      <c r="AE76" s="55"/>
      <c r="AF76" s="56"/>
      <c r="AG76" s="56"/>
      <c r="AH76" s="56"/>
      <c r="AI76" s="56"/>
      <c r="AJ76" s="96">
        <f t="shared" si="9"/>
        <v>2007.16</v>
      </c>
      <c r="AK76" s="97" t="b">
        <f t="shared" si="11"/>
        <v>1</v>
      </c>
      <c r="AL76" s="83">
        <f t="shared" si="12"/>
        <v>0</v>
      </c>
    </row>
    <row r="77" spans="1:38" s="53" customFormat="1" ht="69">
      <c r="A77" s="38" t="str">
        <f t="shared" si="10"/>
        <v>10531411Partes y RepuestosNuevo</v>
      </c>
      <c r="B77" s="39" t="s">
        <v>1115</v>
      </c>
      <c r="C77" s="39" t="s">
        <v>34</v>
      </c>
      <c r="D77" s="43" t="s">
        <v>1136</v>
      </c>
      <c r="E77" s="43" t="s">
        <v>35</v>
      </c>
      <c r="F77" s="43" t="s">
        <v>36</v>
      </c>
      <c r="G77" s="104" t="s">
        <v>1192</v>
      </c>
      <c r="H77" s="103" t="s">
        <v>118</v>
      </c>
      <c r="I77" s="144">
        <v>504</v>
      </c>
      <c r="J77" s="88">
        <v>504</v>
      </c>
      <c r="K77" s="43" t="s">
        <v>37</v>
      </c>
      <c r="L77" s="90">
        <v>1701</v>
      </c>
      <c r="M77" s="47">
        <v>1</v>
      </c>
      <c r="N77" s="91">
        <v>0</v>
      </c>
      <c r="O77" s="91" t="s">
        <v>1175</v>
      </c>
      <c r="P77" s="91" t="s">
        <v>38</v>
      </c>
      <c r="Q77" s="91" t="s">
        <v>38</v>
      </c>
      <c r="R77" s="92" t="s">
        <v>39</v>
      </c>
      <c r="S77" s="47">
        <v>531411</v>
      </c>
      <c r="T77" s="47" t="str">
        <f t="shared" si="8"/>
        <v>531411 Partes y Repuestos</v>
      </c>
      <c r="U77" s="93">
        <f t="shared" si="13"/>
        <v>53</v>
      </c>
      <c r="V77" s="93" t="str">
        <f>CONCATENATE(U77,"   ",VLOOKUP(U77,GRUPOS!A:B,2,0))</f>
        <v>53   BIENES Y SERVICIOS DE CONSUMO</v>
      </c>
      <c r="W77" s="94" t="str">
        <f>VLOOKUP(S77,PARTIDAS!A:B,2,0)</f>
        <v>Partes y Repuestos</v>
      </c>
      <c r="X77" s="95">
        <v>504</v>
      </c>
      <c r="Y77" s="50"/>
      <c r="Z77" s="54"/>
      <c r="AA77" s="50"/>
      <c r="AB77" s="55"/>
      <c r="AC77" s="55"/>
      <c r="AD77" s="55"/>
      <c r="AE77" s="55"/>
      <c r="AF77" s="56"/>
      <c r="AG77" s="56"/>
      <c r="AH77" s="56"/>
      <c r="AI77" s="56"/>
      <c r="AJ77" s="96">
        <f t="shared" si="9"/>
        <v>504</v>
      </c>
      <c r="AK77" s="97" t="b">
        <f t="shared" si="11"/>
        <v>1</v>
      </c>
      <c r="AL77" s="83">
        <f t="shared" si="12"/>
        <v>0</v>
      </c>
    </row>
    <row r="78" spans="1:38" s="53" customFormat="1" ht="86.25">
      <c r="A78" s="38" t="str">
        <f t="shared" si="10"/>
        <v>10530502Arrendamiento Zonales (Edificios, locales y residencias, parqueaderos, casilleros judiciales y bancarios.).Nuevo</v>
      </c>
      <c r="B78" s="39" t="s">
        <v>1115</v>
      </c>
      <c r="C78" s="39" t="s">
        <v>34</v>
      </c>
      <c r="D78" s="43" t="s">
        <v>1136</v>
      </c>
      <c r="E78" s="43" t="s">
        <v>35</v>
      </c>
      <c r="F78" s="43" t="s">
        <v>36</v>
      </c>
      <c r="G78" s="104" t="s">
        <v>1197</v>
      </c>
      <c r="H78" s="103" t="s">
        <v>1198</v>
      </c>
      <c r="I78" s="144">
        <v>0</v>
      </c>
      <c r="J78" s="88">
        <v>0</v>
      </c>
      <c r="K78" s="43" t="s">
        <v>37</v>
      </c>
      <c r="L78" s="90">
        <v>1701</v>
      </c>
      <c r="M78" s="47">
        <v>1</v>
      </c>
      <c r="N78" s="91">
        <v>0</v>
      </c>
      <c r="O78" s="91" t="s">
        <v>1175</v>
      </c>
      <c r="P78" s="91" t="s">
        <v>38</v>
      </c>
      <c r="Q78" s="91" t="s">
        <v>38</v>
      </c>
      <c r="R78" s="92" t="s">
        <v>39</v>
      </c>
      <c r="S78" s="47">
        <v>530502</v>
      </c>
      <c r="T78" s="47" t="str">
        <f t="shared" si="8"/>
        <v>530502 Edificios- Locales y Residencias- Parqueaderos- Casilleros Judiciales y Bancarios (Arrendamientos)</v>
      </c>
      <c r="U78" s="93">
        <f t="shared" si="13"/>
        <v>53</v>
      </c>
      <c r="V78" s="93" t="str">
        <f>CONCATENATE(U78,"   ",VLOOKUP(U78,GRUPOS!A:B,2,0))</f>
        <v>53   BIENES Y SERVICIOS DE CONSUMO</v>
      </c>
      <c r="W78" s="94" t="str">
        <f>VLOOKUP(S78,PARTIDAS!A:B,2,0)</f>
        <v>Edificios- Locales y Residencias- Parqueaderos- Casilleros Judiciales y Bancarios (Arrendamientos)</v>
      </c>
      <c r="X78" s="145">
        <v>0</v>
      </c>
      <c r="Y78" s="50"/>
      <c r="Z78" s="54"/>
      <c r="AA78" s="50"/>
      <c r="AB78" s="55"/>
      <c r="AC78" s="55"/>
      <c r="AD78" s="55"/>
      <c r="AE78" s="55"/>
      <c r="AF78" s="56"/>
      <c r="AG78" s="56"/>
      <c r="AH78" s="56"/>
      <c r="AI78" s="56"/>
      <c r="AJ78" s="96">
        <f t="shared" si="9"/>
        <v>0</v>
      </c>
      <c r="AK78" s="97" t="b">
        <f t="shared" si="11"/>
        <v>1</v>
      </c>
      <c r="AL78" s="83">
        <f t="shared" si="12"/>
        <v>0</v>
      </c>
    </row>
    <row r="79" spans="1:38" s="53" customFormat="1" ht="86.25">
      <c r="A79" s="38" t="str">
        <f t="shared" si="10"/>
        <v>10530802Indumentaria para trabajos de mantenimientoNuevo</v>
      </c>
      <c r="B79" s="39" t="s">
        <v>1115</v>
      </c>
      <c r="C79" s="39" t="s">
        <v>34</v>
      </c>
      <c r="D79" s="43" t="s">
        <v>1136</v>
      </c>
      <c r="E79" s="43" t="s">
        <v>35</v>
      </c>
      <c r="F79" s="43" t="s">
        <v>36</v>
      </c>
      <c r="G79" s="104" t="s">
        <v>1199</v>
      </c>
      <c r="H79" s="103" t="s">
        <v>1200</v>
      </c>
      <c r="I79" s="144">
        <v>164.42</v>
      </c>
      <c r="J79" s="88">
        <v>164.42</v>
      </c>
      <c r="K79" s="43" t="s">
        <v>37</v>
      </c>
      <c r="L79" s="90">
        <v>1701</v>
      </c>
      <c r="M79" s="47">
        <v>1</v>
      </c>
      <c r="N79" s="91">
        <v>0</v>
      </c>
      <c r="O79" s="91" t="s">
        <v>1175</v>
      </c>
      <c r="P79" s="91" t="s">
        <v>38</v>
      </c>
      <c r="Q79" s="91" t="s">
        <v>38</v>
      </c>
      <c r="R79" s="92" t="s">
        <v>39</v>
      </c>
      <c r="S79" s="47">
        <v>530802</v>
      </c>
      <c r="T79" s="47" t="str">
        <f t="shared" si="8"/>
        <v>530802 Vestuario- Lenceria- Prendas de Proteccion- y- Accesorios para Uniformes Militares y Policiales- y- Carpas </v>
      </c>
      <c r="U79" s="93">
        <f t="shared" si="13"/>
        <v>53</v>
      </c>
      <c r="V79" s="93" t="str">
        <f>CONCATENATE(U79,"   ",VLOOKUP(U79,GRUPOS!A:B,2,0))</f>
        <v>53   BIENES Y SERVICIOS DE CONSUMO</v>
      </c>
      <c r="W79" s="94" t="str">
        <f>VLOOKUP(S79,PARTIDAS!A:B,2,0)</f>
        <v>Vestuario- Lenceria- Prendas de Proteccion- y- Accesorios para Uniformes Militares y Policiales- y- Carpas </v>
      </c>
      <c r="X79" s="95">
        <v>164.42</v>
      </c>
      <c r="Y79" s="50"/>
      <c r="Z79" s="54"/>
      <c r="AA79" s="50"/>
      <c r="AB79" s="55"/>
      <c r="AC79" s="55"/>
      <c r="AD79" s="55"/>
      <c r="AE79" s="55"/>
      <c r="AF79" s="56"/>
      <c r="AG79" s="56"/>
      <c r="AH79" s="56"/>
      <c r="AI79" s="56"/>
      <c r="AJ79" s="96">
        <f t="shared" si="9"/>
        <v>164.42</v>
      </c>
      <c r="AK79" s="97" t="b">
        <f t="shared" si="11"/>
        <v>1</v>
      </c>
      <c r="AL79" s="83">
        <f t="shared" si="12"/>
        <v>0</v>
      </c>
    </row>
    <row r="80" spans="1:38" s="53" customFormat="1" ht="69">
      <c r="A80" s="38" t="str">
        <f t="shared" si="10"/>
        <v>10530804Suministros y materiales para el desarrollo de labores institucionalesNuevo</v>
      </c>
      <c r="B80" s="39" t="s">
        <v>1115</v>
      </c>
      <c r="C80" s="39" t="s">
        <v>34</v>
      </c>
      <c r="D80" s="43" t="s">
        <v>1136</v>
      </c>
      <c r="E80" s="43" t="s">
        <v>35</v>
      </c>
      <c r="F80" s="43" t="s">
        <v>36</v>
      </c>
      <c r="G80" s="104" t="s">
        <v>1199</v>
      </c>
      <c r="H80" s="103" t="s">
        <v>1201</v>
      </c>
      <c r="I80" s="144">
        <v>30.97</v>
      </c>
      <c r="J80" s="88">
        <v>30.97</v>
      </c>
      <c r="K80" s="43" t="s">
        <v>37</v>
      </c>
      <c r="L80" s="90">
        <v>1701</v>
      </c>
      <c r="M80" s="47">
        <v>1</v>
      </c>
      <c r="N80" s="91">
        <v>0</v>
      </c>
      <c r="O80" s="91" t="s">
        <v>1175</v>
      </c>
      <c r="P80" s="91" t="s">
        <v>38</v>
      </c>
      <c r="Q80" s="91" t="s">
        <v>38</v>
      </c>
      <c r="R80" s="92" t="s">
        <v>39</v>
      </c>
      <c r="S80" s="47">
        <v>530804</v>
      </c>
      <c r="T80" s="47" t="str">
        <f t="shared" si="8"/>
        <v>530804 Materiales de Oficina</v>
      </c>
      <c r="U80" s="93">
        <f t="shared" si="13"/>
        <v>53</v>
      </c>
      <c r="V80" s="93" t="str">
        <f>CONCATENATE(U80,"   ",VLOOKUP(U80,GRUPOS!A:B,2,0))</f>
        <v>53   BIENES Y SERVICIOS DE CONSUMO</v>
      </c>
      <c r="W80" s="94" t="str">
        <f>VLOOKUP(S80,PARTIDAS!A:B,2,0)</f>
        <v>Materiales de Oficina</v>
      </c>
      <c r="X80" s="95">
        <v>30.97</v>
      </c>
      <c r="Y80" s="50"/>
      <c r="Z80" s="54"/>
      <c r="AA80" s="50"/>
      <c r="AB80" s="55"/>
      <c r="AC80" s="55"/>
      <c r="AD80" s="55"/>
      <c r="AE80" s="55"/>
      <c r="AF80" s="56"/>
      <c r="AG80" s="56"/>
      <c r="AH80" s="56"/>
      <c r="AI80" s="56"/>
      <c r="AJ80" s="96">
        <f t="shared" si="9"/>
        <v>30.97</v>
      </c>
      <c r="AK80" s="97" t="b">
        <f t="shared" si="11"/>
        <v>1</v>
      </c>
      <c r="AL80" s="83">
        <f t="shared" si="12"/>
        <v>0</v>
      </c>
    </row>
    <row r="81" spans="1:38" s="53" customFormat="1" ht="120.75">
      <c r="A81" s="38" t="str">
        <f t="shared" si="10"/>
        <v>10530811Insumos, materiales, suministros para la construcción, eléctricos, plomería y carpinteríaNuevo</v>
      </c>
      <c r="B81" s="39" t="s">
        <v>1115</v>
      </c>
      <c r="C81" s="39" t="s">
        <v>34</v>
      </c>
      <c r="D81" s="43" t="s">
        <v>1136</v>
      </c>
      <c r="E81" s="43" t="s">
        <v>35</v>
      </c>
      <c r="F81" s="43" t="s">
        <v>36</v>
      </c>
      <c r="G81" s="104" t="s">
        <v>1199</v>
      </c>
      <c r="H81" s="103" t="s">
        <v>1202</v>
      </c>
      <c r="I81" s="144">
        <v>3787.52</v>
      </c>
      <c r="J81" s="88">
        <v>3787.51</v>
      </c>
      <c r="K81" s="43" t="s">
        <v>37</v>
      </c>
      <c r="L81" s="90">
        <v>1701</v>
      </c>
      <c r="M81" s="47">
        <v>1</v>
      </c>
      <c r="N81" s="91">
        <v>0</v>
      </c>
      <c r="O81" s="91" t="s">
        <v>1175</v>
      </c>
      <c r="P81" s="91" t="s">
        <v>38</v>
      </c>
      <c r="Q81" s="91" t="s">
        <v>38</v>
      </c>
      <c r="R81" s="92" t="s">
        <v>39</v>
      </c>
      <c r="S81" s="47">
        <v>530811</v>
      </c>
      <c r="T81" s="47" t="str">
        <f t="shared" si="8"/>
        <v>530811 Insumos- Bienes- Materiales y Suministros para la Construccion- Electricos- Plomeria- Carpinteria- Senalizacion Vial- Navegacion y Contra Incendios </v>
      </c>
      <c r="U81" s="93">
        <f t="shared" si="13"/>
        <v>53</v>
      </c>
      <c r="V81" s="93" t="str">
        <f>CONCATENATE(U81,"   ",VLOOKUP(U81,GRUPOS!A:B,2,0))</f>
        <v>53   BIENES Y SERVICIOS DE CONSUMO</v>
      </c>
      <c r="W81" s="94" t="str">
        <f>VLOOKUP(S81,PARTIDAS!A:B,2,0)</f>
        <v>Insumos- Bienes- Materiales y Suministros para la Construccion- Electricos- Plomeria- Carpinteria- Senalizacion Vial- Navegacion y Contra Incendios </v>
      </c>
      <c r="X81" s="95">
        <v>3787.52</v>
      </c>
      <c r="Y81" s="50"/>
      <c r="Z81" s="54"/>
      <c r="AA81" s="50"/>
      <c r="AB81" s="55"/>
      <c r="AC81" s="55"/>
      <c r="AD81" s="55"/>
      <c r="AE81" s="55"/>
      <c r="AF81" s="56"/>
      <c r="AG81" s="56"/>
      <c r="AH81" s="56"/>
      <c r="AI81" s="56"/>
      <c r="AJ81" s="96">
        <f t="shared" si="9"/>
        <v>3787.52</v>
      </c>
      <c r="AK81" s="97" t="b">
        <f t="shared" si="11"/>
        <v>1</v>
      </c>
      <c r="AL81" s="83">
        <f t="shared" si="12"/>
        <v>0</v>
      </c>
    </row>
    <row r="82" spans="1:38" s="53" customFormat="1" ht="69">
      <c r="A82" s="38" t="str">
        <f t="shared" si="10"/>
        <v>10530812Suministros, materiales y de distribución Nuevo</v>
      </c>
      <c r="B82" s="39" t="s">
        <v>1115</v>
      </c>
      <c r="C82" s="39" t="s">
        <v>34</v>
      </c>
      <c r="D82" s="43" t="s">
        <v>1136</v>
      </c>
      <c r="E82" s="43" t="s">
        <v>35</v>
      </c>
      <c r="F82" s="43" t="s">
        <v>36</v>
      </c>
      <c r="G82" s="104" t="s">
        <v>1199</v>
      </c>
      <c r="H82" s="103" t="s">
        <v>1203</v>
      </c>
      <c r="I82" s="144">
        <v>42</v>
      </c>
      <c r="J82" s="88">
        <v>42</v>
      </c>
      <c r="K82" s="43" t="s">
        <v>37</v>
      </c>
      <c r="L82" s="90">
        <v>1701</v>
      </c>
      <c r="M82" s="47">
        <v>1</v>
      </c>
      <c r="N82" s="91">
        <v>0</v>
      </c>
      <c r="O82" s="91" t="s">
        <v>1175</v>
      </c>
      <c r="P82" s="91" t="s">
        <v>38</v>
      </c>
      <c r="Q82" s="91" t="s">
        <v>38</v>
      </c>
      <c r="R82" s="92" t="s">
        <v>39</v>
      </c>
      <c r="S82" s="47">
        <v>530812</v>
      </c>
      <c r="T82" s="47" t="str">
        <f t="shared" si="8"/>
        <v>530812 Materiales Didacticos</v>
      </c>
      <c r="U82" s="93">
        <f t="shared" si="13"/>
        <v>53</v>
      </c>
      <c r="V82" s="93" t="str">
        <f>CONCATENATE(U82,"   ",VLOOKUP(U82,GRUPOS!A:B,2,0))</f>
        <v>53   BIENES Y SERVICIOS DE CONSUMO</v>
      </c>
      <c r="W82" s="94" t="str">
        <f>VLOOKUP(S82,PARTIDAS!A:B,2,0)</f>
        <v>Materiales Didacticos</v>
      </c>
      <c r="X82" s="95">
        <v>42</v>
      </c>
      <c r="Y82" s="50"/>
      <c r="Z82" s="54"/>
      <c r="AA82" s="50"/>
      <c r="AB82" s="55"/>
      <c r="AC82" s="55"/>
      <c r="AD82" s="55"/>
      <c r="AE82" s="55"/>
      <c r="AF82" s="56"/>
      <c r="AG82" s="56"/>
      <c r="AH82" s="56"/>
      <c r="AI82" s="56"/>
      <c r="AJ82" s="96">
        <f t="shared" si="9"/>
        <v>42</v>
      </c>
      <c r="AK82" s="97" t="b">
        <f t="shared" si="11"/>
        <v>1</v>
      </c>
      <c r="AL82" s="83">
        <f t="shared" si="12"/>
        <v>0</v>
      </c>
    </row>
    <row r="83" spans="1:38" s="53" customFormat="1" ht="69">
      <c r="A83" s="38" t="str">
        <f t="shared" si="10"/>
        <v>10530813Repuestos y accesorios para mantenimiento de bienesNuevo</v>
      </c>
      <c r="B83" s="39" t="s">
        <v>1115</v>
      </c>
      <c r="C83" s="39" t="s">
        <v>34</v>
      </c>
      <c r="D83" s="43" t="s">
        <v>1136</v>
      </c>
      <c r="E83" s="43" t="s">
        <v>35</v>
      </c>
      <c r="F83" s="43" t="s">
        <v>36</v>
      </c>
      <c r="G83" s="104" t="s">
        <v>1199</v>
      </c>
      <c r="H83" s="103" t="s">
        <v>1204</v>
      </c>
      <c r="I83" s="144">
        <v>1819.92</v>
      </c>
      <c r="J83" s="88">
        <v>1819.92</v>
      </c>
      <c r="K83" s="43" t="s">
        <v>37</v>
      </c>
      <c r="L83" s="90">
        <v>1701</v>
      </c>
      <c r="M83" s="47">
        <v>1</v>
      </c>
      <c r="N83" s="91">
        <v>0</v>
      </c>
      <c r="O83" s="91" t="s">
        <v>1175</v>
      </c>
      <c r="P83" s="91" t="s">
        <v>38</v>
      </c>
      <c r="Q83" s="91" t="s">
        <v>38</v>
      </c>
      <c r="R83" s="92" t="s">
        <v>39</v>
      </c>
      <c r="S83" s="47">
        <v>530813</v>
      </c>
      <c r="T83" s="47" t="str">
        <f t="shared" si="8"/>
        <v>530813 Repuestos y Accesorios</v>
      </c>
      <c r="U83" s="93">
        <f t="shared" si="13"/>
        <v>53</v>
      </c>
      <c r="V83" s="93" t="str">
        <f>CONCATENATE(U83,"   ",VLOOKUP(U83,GRUPOS!A:B,2,0))</f>
        <v>53   BIENES Y SERVICIOS DE CONSUMO</v>
      </c>
      <c r="W83" s="94" t="str">
        <f>VLOOKUP(S83,PARTIDAS!A:B,2,0)</f>
        <v>Repuestos y Accesorios</v>
      </c>
      <c r="X83" s="95">
        <v>1819.92</v>
      </c>
      <c r="Y83" s="50"/>
      <c r="Z83" s="54"/>
      <c r="AA83" s="50"/>
      <c r="AB83" s="55"/>
      <c r="AC83" s="55"/>
      <c r="AD83" s="55"/>
      <c r="AE83" s="55"/>
      <c r="AF83" s="56"/>
      <c r="AG83" s="56"/>
      <c r="AH83" s="56"/>
      <c r="AI83" s="56"/>
      <c r="AJ83" s="96">
        <f t="shared" si="9"/>
        <v>1819.92</v>
      </c>
      <c r="AK83" s="97" t="b">
        <f t="shared" si="11"/>
        <v>1</v>
      </c>
      <c r="AL83" s="83">
        <f t="shared" si="12"/>
        <v>0</v>
      </c>
    </row>
    <row r="84" spans="1:38" s="53" customFormat="1" ht="69">
      <c r="A84" s="38" t="str">
        <f t="shared" si="10"/>
        <v>10530826Implementos para labores de mantenimientoNuevo</v>
      </c>
      <c r="B84" s="39" t="s">
        <v>1115</v>
      </c>
      <c r="C84" s="39" t="s">
        <v>34</v>
      </c>
      <c r="D84" s="43" t="s">
        <v>1136</v>
      </c>
      <c r="E84" s="43" t="s">
        <v>35</v>
      </c>
      <c r="F84" s="43" t="s">
        <v>36</v>
      </c>
      <c r="G84" s="104" t="s">
        <v>1199</v>
      </c>
      <c r="H84" s="103" t="s">
        <v>1205</v>
      </c>
      <c r="I84" s="144">
        <v>52.72</v>
      </c>
      <c r="J84" s="88">
        <v>52.72</v>
      </c>
      <c r="K84" s="43" t="s">
        <v>37</v>
      </c>
      <c r="L84" s="90">
        <v>1701</v>
      </c>
      <c r="M84" s="47">
        <v>1</v>
      </c>
      <c r="N84" s="91">
        <v>0</v>
      </c>
      <c r="O84" s="91" t="s">
        <v>1175</v>
      </c>
      <c r="P84" s="91" t="s">
        <v>38</v>
      </c>
      <c r="Q84" s="91" t="s">
        <v>38</v>
      </c>
      <c r="R84" s="92" t="s">
        <v>39</v>
      </c>
      <c r="S84" s="47">
        <v>530826</v>
      </c>
      <c r="T84" s="47" t="str">
        <f t="shared" si="8"/>
        <v>530826 Dispositivos Medicos de Uso General</v>
      </c>
      <c r="U84" s="93">
        <f t="shared" si="13"/>
        <v>53</v>
      </c>
      <c r="V84" s="93" t="str">
        <f>CONCATENATE(U84,"   ",VLOOKUP(U84,GRUPOS!A:B,2,0))</f>
        <v>53   BIENES Y SERVICIOS DE CONSUMO</v>
      </c>
      <c r="W84" s="94" t="str">
        <f>VLOOKUP(S84,PARTIDAS!A:B,2,0)</f>
        <v>Dispositivos Medicos de Uso General</v>
      </c>
      <c r="X84" s="95">
        <v>52.72</v>
      </c>
      <c r="Y84" s="50"/>
      <c r="Z84" s="54"/>
      <c r="AA84" s="50"/>
      <c r="AB84" s="55"/>
      <c r="AC84" s="55"/>
      <c r="AD84" s="55"/>
      <c r="AE84" s="55"/>
      <c r="AF84" s="56"/>
      <c r="AG84" s="56"/>
      <c r="AH84" s="56"/>
      <c r="AI84" s="56"/>
      <c r="AJ84" s="96">
        <f t="shared" si="9"/>
        <v>52.72</v>
      </c>
      <c r="AK84" s="97" t="b">
        <f t="shared" si="11"/>
        <v>1</v>
      </c>
      <c r="AL84" s="83">
        <f t="shared" si="12"/>
        <v>0</v>
      </c>
    </row>
    <row r="85" spans="1:38" s="53" customFormat="1" ht="69">
      <c r="A85" s="38" t="str">
        <f t="shared" si="10"/>
        <v>10531404Equipos (No depreciables)Nuevo</v>
      </c>
      <c r="B85" s="39" t="s">
        <v>1115</v>
      </c>
      <c r="C85" s="39" t="s">
        <v>34</v>
      </c>
      <c r="D85" s="43" t="s">
        <v>1136</v>
      </c>
      <c r="E85" s="43" t="s">
        <v>35</v>
      </c>
      <c r="F85" s="43" t="s">
        <v>36</v>
      </c>
      <c r="G85" s="104" t="s">
        <v>1199</v>
      </c>
      <c r="H85" s="103" t="s">
        <v>1206</v>
      </c>
      <c r="I85" s="144">
        <v>547.04</v>
      </c>
      <c r="J85" s="88">
        <v>547.04</v>
      </c>
      <c r="K85" s="43" t="s">
        <v>37</v>
      </c>
      <c r="L85" s="90">
        <v>1701</v>
      </c>
      <c r="M85" s="47">
        <v>1</v>
      </c>
      <c r="N85" s="91">
        <v>0</v>
      </c>
      <c r="O85" s="91" t="s">
        <v>1175</v>
      </c>
      <c r="P85" s="91" t="s">
        <v>38</v>
      </c>
      <c r="Q85" s="91" t="s">
        <v>38</v>
      </c>
      <c r="R85" s="92" t="s">
        <v>39</v>
      </c>
      <c r="S85" s="47">
        <v>531404</v>
      </c>
      <c r="T85" s="47" t="str">
        <f t="shared" si="8"/>
        <v>531404 Maquinarias y Equipos (Bienes Muebles no Depreciables)</v>
      </c>
      <c r="U85" s="93">
        <f t="shared" si="13"/>
        <v>53</v>
      </c>
      <c r="V85" s="93" t="str">
        <f>CONCATENATE(U85,"   ",VLOOKUP(U85,GRUPOS!A:B,2,0))</f>
        <v>53   BIENES Y SERVICIOS DE CONSUMO</v>
      </c>
      <c r="W85" s="94" t="str">
        <f>VLOOKUP(S85,PARTIDAS!A:B,2,0)</f>
        <v>Maquinarias y Equipos (Bienes Muebles no Depreciables)</v>
      </c>
      <c r="X85" s="95">
        <v>547.04</v>
      </c>
      <c r="Y85" s="50"/>
      <c r="Z85" s="54"/>
      <c r="AA85" s="50"/>
      <c r="AB85" s="55"/>
      <c r="AC85" s="55"/>
      <c r="AD85" s="55"/>
      <c r="AE85" s="55"/>
      <c r="AF85" s="56"/>
      <c r="AG85" s="56"/>
      <c r="AH85" s="56"/>
      <c r="AI85" s="56"/>
      <c r="AJ85" s="96">
        <f t="shared" si="9"/>
        <v>547.04</v>
      </c>
      <c r="AK85" s="97" t="b">
        <f t="shared" si="11"/>
        <v>1</v>
      </c>
      <c r="AL85" s="83">
        <f t="shared" si="12"/>
        <v>0</v>
      </c>
    </row>
    <row r="86" spans="1:38" s="53" customFormat="1" ht="69">
      <c r="A86" s="38" t="str">
        <f t="shared" si="10"/>
        <v>10531406Herramientas (No depreciables)Nuevo</v>
      </c>
      <c r="B86" s="39" t="s">
        <v>1115</v>
      </c>
      <c r="C86" s="39" t="s">
        <v>34</v>
      </c>
      <c r="D86" s="43" t="s">
        <v>1136</v>
      </c>
      <c r="E86" s="43" t="s">
        <v>35</v>
      </c>
      <c r="F86" s="43" t="s">
        <v>36</v>
      </c>
      <c r="G86" s="104" t="s">
        <v>1199</v>
      </c>
      <c r="H86" s="103" t="s">
        <v>1207</v>
      </c>
      <c r="I86" s="144">
        <v>1022.6999999999999</v>
      </c>
      <c r="J86" s="88">
        <v>1022.7</v>
      </c>
      <c r="K86" s="43" t="s">
        <v>37</v>
      </c>
      <c r="L86" s="90">
        <v>1701</v>
      </c>
      <c r="M86" s="47">
        <v>1</v>
      </c>
      <c r="N86" s="91">
        <v>0</v>
      </c>
      <c r="O86" s="91" t="s">
        <v>1175</v>
      </c>
      <c r="P86" s="91" t="s">
        <v>38</v>
      </c>
      <c r="Q86" s="91" t="s">
        <v>38</v>
      </c>
      <c r="R86" s="92" t="s">
        <v>39</v>
      </c>
      <c r="S86" s="47">
        <v>531406</v>
      </c>
      <c r="T86" s="47" t="str">
        <f t="shared" si="8"/>
        <v>531406 Herramientas (Bienes Muebles no Depreciables)</v>
      </c>
      <c r="U86" s="93">
        <f t="shared" si="13"/>
        <v>53</v>
      </c>
      <c r="V86" s="93" t="str">
        <f>CONCATENATE(U86,"   ",VLOOKUP(U86,GRUPOS!A:B,2,0))</f>
        <v>53   BIENES Y SERVICIOS DE CONSUMO</v>
      </c>
      <c r="W86" s="94" t="str">
        <f>VLOOKUP(S86,PARTIDAS!A:B,2,0)</f>
        <v>Herramientas (Bienes Muebles no Depreciables)</v>
      </c>
      <c r="X86" s="95">
        <v>1022.6999999999999</v>
      </c>
      <c r="Y86" s="50"/>
      <c r="Z86" s="54"/>
      <c r="AA86" s="50"/>
      <c r="AB86" s="55"/>
      <c r="AC86" s="55"/>
      <c r="AD86" s="55"/>
      <c r="AE86" s="55"/>
      <c r="AF86" s="56"/>
      <c r="AG86" s="56"/>
      <c r="AH86" s="56"/>
      <c r="AI86" s="56"/>
      <c r="AJ86" s="96">
        <f t="shared" si="9"/>
        <v>1022.6999999999999</v>
      </c>
      <c r="AK86" s="97" t="b">
        <f t="shared" si="11"/>
        <v>1</v>
      </c>
      <c r="AL86" s="83">
        <f t="shared" si="12"/>
        <v>0</v>
      </c>
    </row>
    <row r="87" spans="1:38" s="53" customFormat="1" ht="103.5">
      <c r="A87" s="38" t="str">
        <f t="shared" si="10"/>
        <v>10530402Adecuación y rediseño de consultorios de terapia en el SPI CuencaNuevo</v>
      </c>
      <c r="B87" s="39" t="s">
        <v>1115</v>
      </c>
      <c r="C87" s="39" t="s">
        <v>34</v>
      </c>
      <c r="D87" s="43" t="s">
        <v>1136</v>
      </c>
      <c r="E87" s="43" t="s">
        <v>35</v>
      </c>
      <c r="F87" s="43" t="s">
        <v>36</v>
      </c>
      <c r="G87" s="104" t="s">
        <v>55</v>
      </c>
      <c r="H87" s="103" t="s">
        <v>1208</v>
      </c>
      <c r="I87" s="144">
        <v>7932.74</v>
      </c>
      <c r="J87" s="88">
        <v>7932.74</v>
      </c>
      <c r="K87" s="43" t="s">
        <v>37</v>
      </c>
      <c r="L87" s="90">
        <v>1701</v>
      </c>
      <c r="M87" s="47">
        <v>1</v>
      </c>
      <c r="N87" s="91">
        <v>0</v>
      </c>
      <c r="O87" s="91" t="s">
        <v>1175</v>
      </c>
      <c r="P87" s="91" t="s">
        <v>38</v>
      </c>
      <c r="Q87" s="91" t="s">
        <v>38</v>
      </c>
      <c r="R87" s="92" t="s">
        <v>39</v>
      </c>
      <c r="S87" s="47">
        <v>530402</v>
      </c>
      <c r="T87" s="47" t="str">
        <f t="shared" si="8"/>
        <v>530402 Edificios- Locales- Residencias y Cableado Estructurado (Mantenimiento - Reparaciones e Instalaciones)</v>
      </c>
      <c r="U87" s="93">
        <f t="shared" si="13"/>
        <v>53</v>
      </c>
      <c r="V87" s="93" t="str">
        <f>CONCATENATE(U87,"   ",VLOOKUP(U87,GRUPOS!A:B,2,0))</f>
        <v>53   BIENES Y SERVICIOS DE CONSUMO</v>
      </c>
      <c r="W87" s="94" t="str">
        <f>VLOOKUP(S87,PARTIDAS!A:B,2,0)</f>
        <v>Edificios- Locales- Residencias y Cableado Estructurado (Mantenimiento - Reparaciones e Instalaciones)</v>
      </c>
      <c r="X87" s="145">
        <v>7932.74</v>
      </c>
      <c r="Y87" s="50"/>
      <c r="Z87" s="54"/>
      <c r="AA87" s="50"/>
      <c r="AB87" s="55"/>
      <c r="AC87" s="55"/>
      <c r="AD87" s="55"/>
      <c r="AE87" s="55"/>
      <c r="AF87" s="56"/>
      <c r="AG87" s="56"/>
      <c r="AH87" s="56"/>
      <c r="AI87" s="56"/>
      <c r="AJ87" s="96">
        <f t="shared" si="9"/>
        <v>7932.74</v>
      </c>
      <c r="AK87" s="97" t="b">
        <f t="shared" si="11"/>
        <v>1</v>
      </c>
      <c r="AL87" s="83">
        <f t="shared" si="12"/>
        <v>0</v>
      </c>
    </row>
    <row r="88" spans="1:38" s="53" customFormat="1" ht="103.5">
      <c r="A88" s="38" t="str">
        <f t="shared" si="10"/>
        <v>10530402Adecuación cielo raso y reparaciones varias en la EMZITTNuevo</v>
      </c>
      <c r="B88" s="39" t="s">
        <v>1115</v>
      </c>
      <c r="C88" s="39" t="s">
        <v>34</v>
      </c>
      <c r="D88" s="43" t="s">
        <v>1136</v>
      </c>
      <c r="E88" s="43" t="s">
        <v>35</v>
      </c>
      <c r="F88" s="43" t="s">
        <v>36</v>
      </c>
      <c r="G88" s="104" t="s">
        <v>1199</v>
      </c>
      <c r="H88" s="103" t="s">
        <v>1209</v>
      </c>
      <c r="I88" s="144">
        <v>8000</v>
      </c>
      <c r="J88" s="88">
        <v>7577.1900000000005</v>
      </c>
      <c r="K88" s="43" t="s">
        <v>37</v>
      </c>
      <c r="L88" s="90">
        <v>1701</v>
      </c>
      <c r="M88" s="47">
        <v>1</v>
      </c>
      <c r="N88" s="91">
        <v>0</v>
      </c>
      <c r="O88" s="91" t="s">
        <v>1175</v>
      </c>
      <c r="P88" s="91" t="s">
        <v>38</v>
      </c>
      <c r="Q88" s="91" t="s">
        <v>38</v>
      </c>
      <c r="R88" s="92" t="s">
        <v>39</v>
      </c>
      <c r="S88" s="47">
        <v>530402</v>
      </c>
      <c r="T88" s="47" t="str">
        <f t="shared" si="8"/>
        <v>530402 Edificios- Locales- Residencias y Cableado Estructurado (Mantenimiento - Reparaciones e Instalaciones)</v>
      </c>
      <c r="U88" s="93">
        <f t="shared" si="13"/>
        <v>53</v>
      </c>
      <c r="V88" s="93" t="str">
        <f>CONCATENATE(U88,"   ",VLOOKUP(U88,GRUPOS!A:B,2,0))</f>
        <v>53   BIENES Y SERVICIOS DE CONSUMO</v>
      </c>
      <c r="W88" s="94" t="str">
        <f>VLOOKUP(S88,PARTIDAS!A:B,2,0)</f>
        <v>Edificios- Locales- Residencias y Cableado Estructurado (Mantenimiento - Reparaciones e Instalaciones)</v>
      </c>
      <c r="X88" s="145">
        <v>8000</v>
      </c>
      <c r="Y88" s="50"/>
      <c r="Z88" s="54"/>
      <c r="AA88" s="50"/>
      <c r="AB88" s="55"/>
      <c r="AC88" s="55"/>
      <c r="AD88" s="55"/>
      <c r="AE88" s="55"/>
      <c r="AF88" s="56"/>
      <c r="AG88" s="56"/>
      <c r="AH88" s="56"/>
      <c r="AI88" s="56"/>
      <c r="AJ88" s="96">
        <f t="shared" si="9"/>
        <v>8000</v>
      </c>
      <c r="AK88" s="97" t="b">
        <f t="shared" si="11"/>
        <v>1</v>
      </c>
      <c r="AL88" s="83">
        <f t="shared" si="12"/>
        <v>0</v>
      </c>
    </row>
    <row r="89" spans="1:38" s="53" customFormat="1" ht="86.25">
      <c r="A89" s="38" t="str">
        <f t="shared" si="10"/>
        <v>10530502PAGO DE ARRIENDOS GENERADOS POR EL EX MJDHCNuevo</v>
      </c>
      <c r="B89" s="39" t="s">
        <v>1115</v>
      </c>
      <c r="C89" s="39" t="s">
        <v>34</v>
      </c>
      <c r="D89" s="43" t="s">
        <v>1136</v>
      </c>
      <c r="E89" s="43" t="s">
        <v>35</v>
      </c>
      <c r="F89" s="43" t="s">
        <v>36</v>
      </c>
      <c r="G89" s="104" t="s">
        <v>1210</v>
      </c>
      <c r="H89" s="103" t="s">
        <v>1210</v>
      </c>
      <c r="I89" s="144">
        <v>0</v>
      </c>
      <c r="J89" s="88">
        <v>0</v>
      </c>
      <c r="K89" s="43" t="s">
        <v>37</v>
      </c>
      <c r="L89" s="90">
        <v>1701</v>
      </c>
      <c r="M89" s="47">
        <v>1</v>
      </c>
      <c r="N89" s="91">
        <v>0</v>
      </c>
      <c r="O89" s="91" t="s">
        <v>1175</v>
      </c>
      <c r="P89" s="91" t="s">
        <v>38</v>
      </c>
      <c r="Q89" s="91" t="s">
        <v>38</v>
      </c>
      <c r="R89" s="92" t="s">
        <v>39</v>
      </c>
      <c r="S89" s="47">
        <v>530502</v>
      </c>
      <c r="T89" s="47" t="str">
        <f t="shared" si="8"/>
        <v>530502 Edificios- Locales y Residencias- Parqueaderos- Casilleros Judiciales y Bancarios (Arrendamientos)</v>
      </c>
      <c r="U89" s="93">
        <f t="shared" si="13"/>
        <v>53</v>
      </c>
      <c r="V89" s="93" t="str">
        <f>CONCATENATE(U89,"   ",VLOOKUP(U89,GRUPOS!A:B,2,0))</f>
        <v>53   BIENES Y SERVICIOS DE CONSUMO</v>
      </c>
      <c r="W89" s="94" t="str">
        <f>VLOOKUP(S89,PARTIDAS!A:B,2,0)</f>
        <v>Edificios- Locales y Residencias- Parqueaderos- Casilleros Judiciales y Bancarios (Arrendamientos)</v>
      </c>
      <c r="X89" s="145">
        <v>0</v>
      </c>
      <c r="Y89" s="50"/>
      <c r="Z89" s="54"/>
      <c r="AA89" s="50"/>
      <c r="AB89" s="55"/>
      <c r="AC89" s="55"/>
      <c r="AD89" s="55"/>
      <c r="AE89" s="55"/>
      <c r="AF89" s="56"/>
      <c r="AG89" s="56"/>
      <c r="AH89" s="56"/>
      <c r="AI89" s="56"/>
      <c r="AJ89" s="96">
        <f t="shared" si="9"/>
        <v>0</v>
      </c>
      <c r="AK89" s="97" t="b">
        <f t="shared" si="11"/>
        <v>1</v>
      </c>
      <c r="AL89" s="83">
        <f t="shared" si="12"/>
        <v>0</v>
      </c>
    </row>
    <row r="90" spans="1:38" s="53" customFormat="1" ht="69">
      <c r="A90" s="38" t="str">
        <f>CONCATENATE(M90,N90,S90,H90,K90)</f>
        <v>10531403Adquisición de estanterias para adecuación de archivo pasivo SDHNuevo</v>
      </c>
      <c r="B90" s="39" t="s">
        <v>1115</v>
      </c>
      <c r="C90" s="39" t="s">
        <v>34</v>
      </c>
      <c r="D90" s="43" t="s">
        <v>1136</v>
      </c>
      <c r="E90" s="43" t="s">
        <v>35</v>
      </c>
      <c r="F90" s="43" t="s">
        <v>36</v>
      </c>
      <c r="G90" s="104" t="s">
        <v>1469</v>
      </c>
      <c r="H90" s="103" t="s">
        <v>1469</v>
      </c>
      <c r="I90" s="144">
        <v>7000</v>
      </c>
      <c r="J90" s="88">
        <v>0</v>
      </c>
      <c r="K90" s="43" t="s">
        <v>37</v>
      </c>
      <c r="L90" s="90">
        <v>1701</v>
      </c>
      <c r="M90" s="47">
        <v>1</v>
      </c>
      <c r="N90" s="91">
        <v>0</v>
      </c>
      <c r="O90" s="91" t="s">
        <v>1175</v>
      </c>
      <c r="P90" s="91" t="s">
        <v>38</v>
      </c>
      <c r="Q90" s="91" t="s">
        <v>38</v>
      </c>
      <c r="R90" s="92" t="s">
        <v>39</v>
      </c>
      <c r="S90" s="47">
        <v>531403</v>
      </c>
      <c r="T90" s="47" t="str">
        <f>+CONCATENATE(S90," ",W90)</f>
        <v>531403 Mobiliarios (Bienes Muebles no Depreciables)</v>
      </c>
      <c r="U90" s="93">
        <f t="shared" si="13"/>
        <v>53</v>
      </c>
      <c r="V90" s="93" t="str">
        <f>CONCATENATE(U90,"   ",VLOOKUP(U90,GRUPOS!A:B,2,0))</f>
        <v>53   BIENES Y SERVICIOS DE CONSUMO</v>
      </c>
      <c r="W90" s="94" t="str">
        <f>VLOOKUP(S90,PARTIDAS!A:B,2,0)</f>
        <v>Mobiliarios (Bienes Muebles no Depreciables)</v>
      </c>
      <c r="X90" s="145">
        <v>7000</v>
      </c>
      <c r="Y90" s="50"/>
      <c r="Z90" s="54"/>
      <c r="AA90" s="50"/>
      <c r="AB90" s="55"/>
      <c r="AC90" s="55"/>
      <c r="AD90" s="55"/>
      <c r="AE90" s="55"/>
      <c r="AF90" s="56"/>
      <c r="AG90" s="56"/>
      <c r="AH90" s="56"/>
      <c r="AI90" s="56"/>
      <c r="AJ90" s="96">
        <f>+SUM(X90:AI90)</f>
        <v>7000</v>
      </c>
      <c r="AK90" s="97" t="b">
        <f t="shared" si="11"/>
        <v>1</v>
      </c>
      <c r="AL90" s="83">
        <f t="shared" si="12"/>
        <v>0</v>
      </c>
    </row>
    <row r="91" spans="1:38" s="53" customFormat="1" ht="69">
      <c r="A91" s="38" t="str">
        <f>CONCATENATE(M91,N91,S91,H91,K91)</f>
        <v>10530807Adquisición de consumibles (toners y tambores)Nuevo</v>
      </c>
      <c r="B91" s="39" t="s">
        <v>1115</v>
      </c>
      <c r="C91" s="39" t="s">
        <v>34</v>
      </c>
      <c r="D91" s="43" t="s">
        <v>1136</v>
      </c>
      <c r="E91" s="43" t="s">
        <v>35</v>
      </c>
      <c r="F91" s="43" t="s">
        <v>36</v>
      </c>
      <c r="G91" s="104" t="s">
        <v>1470</v>
      </c>
      <c r="H91" s="103" t="s">
        <v>1470</v>
      </c>
      <c r="I91" s="144">
        <v>7000</v>
      </c>
      <c r="J91" s="88">
        <v>0</v>
      </c>
      <c r="K91" s="43" t="s">
        <v>37</v>
      </c>
      <c r="L91" s="90">
        <v>1701</v>
      </c>
      <c r="M91" s="47">
        <v>1</v>
      </c>
      <c r="N91" s="91">
        <v>0</v>
      </c>
      <c r="O91" s="91" t="s">
        <v>1175</v>
      </c>
      <c r="P91" s="91" t="s">
        <v>38</v>
      </c>
      <c r="Q91" s="91" t="s">
        <v>38</v>
      </c>
      <c r="R91" s="92" t="s">
        <v>39</v>
      </c>
      <c r="S91" s="47">
        <v>530807</v>
      </c>
      <c r="T91" s="47" t="str">
        <f>+CONCATENATE(S91," ",W91)</f>
        <v>530807 Materiales de Impresion- Fotografia- Reproduccion y Publicaciones</v>
      </c>
      <c r="U91" s="93">
        <f t="shared" si="13"/>
        <v>53</v>
      </c>
      <c r="V91" s="93" t="str">
        <f>CONCATENATE(U91,"   ",VLOOKUP(U91,GRUPOS!A:B,2,0))</f>
        <v>53   BIENES Y SERVICIOS DE CONSUMO</v>
      </c>
      <c r="W91" s="94" t="str">
        <f>VLOOKUP(S91,PARTIDAS!A:B,2,0)</f>
        <v>Materiales de Impresion- Fotografia- Reproduccion y Publicaciones</v>
      </c>
      <c r="X91" s="145">
        <v>7000</v>
      </c>
      <c r="Y91" s="50"/>
      <c r="Z91" s="54"/>
      <c r="AA91" s="50"/>
      <c r="AB91" s="55"/>
      <c r="AC91" s="55"/>
      <c r="AD91" s="55"/>
      <c r="AE91" s="55"/>
      <c r="AF91" s="56"/>
      <c r="AG91" s="56"/>
      <c r="AH91" s="56"/>
      <c r="AI91" s="56"/>
      <c r="AJ91" s="96">
        <f>+SUM(X91:AI91)</f>
        <v>7000</v>
      </c>
      <c r="AK91" s="97" t="b">
        <f t="shared" si="11"/>
        <v>1</v>
      </c>
      <c r="AL91" s="83">
        <f t="shared" si="12"/>
        <v>0</v>
      </c>
    </row>
    <row r="92" spans="1:38" s="53" customFormat="1" ht="69">
      <c r="A92" s="38" t="str">
        <f t="shared" si="10"/>
        <v>10530303Viáticos y Subsistencias en el Interior (Caja chica)Nuevo</v>
      </c>
      <c r="B92" s="39" t="s">
        <v>1115</v>
      </c>
      <c r="C92" s="39" t="s">
        <v>34</v>
      </c>
      <c r="D92" s="43" t="s">
        <v>1136</v>
      </c>
      <c r="E92" s="43" t="s">
        <v>35</v>
      </c>
      <c r="F92" s="43" t="s">
        <v>36</v>
      </c>
      <c r="G92" s="104" t="s">
        <v>60</v>
      </c>
      <c r="H92" s="103" t="s">
        <v>1211</v>
      </c>
      <c r="I92" s="144">
        <v>3310</v>
      </c>
      <c r="J92" s="88">
        <v>3310</v>
      </c>
      <c r="K92" s="43" t="s">
        <v>37</v>
      </c>
      <c r="L92" s="90">
        <v>1701</v>
      </c>
      <c r="M92" s="47">
        <v>1</v>
      </c>
      <c r="N92" s="91">
        <v>0</v>
      </c>
      <c r="O92" s="91" t="s">
        <v>1175</v>
      </c>
      <c r="P92" s="91" t="s">
        <v>38</v>
      </c>
      <c r="Q92" s="91" t="s">
        <v>38</v>
      </c>
      <c r="R92" s="92" t="s">
        <v>39</v>
      </c>
      <c r="S92" s="47">
        <v>530303</v>
      </c>
      <c r="T92" s="47" t="str">
        <f t="shared" si="8"/>
        <v>530303 Viaticos y Subsistencias en el Interior</v>
      </c>
      <c r="U92" s="93">
        <f t="shared" si="13"/>
        <v>53</v>
      </c>
      <c r="V92" s="93" t="str">
        <f>CONCATENATE(U92,"   ",VLOOKUP(U92,GRUPOS!A:B,2,0))</f>
        <v>53   BIENES Y SERVICIOS DE CONSUMO</v>
      </c>
      <c r="W92" s="94" t="str">
        <f>VLOOKUP(S92,PARTIDAS!A:B,2,0)</f>
        <v>Viaticos y Subsistencias en el Interior</v>
      </c>
      <c r="X92" s="95">
        <v>3310</v>
      </c>
      <c r="Y92" s="50"/>
      <c r="Z92" s="54"/>
      <c r="AA92" s="50"/>
      <c r="AB92" s="55"/>
      <c r="AC92" s="55"/>
      <c r="AD92" s="55"/>
      <c r="AE92" s="55"/>
      <c r="AF92" s="56"/>
      <c r="AG92" s="56"/>
      <c r="AH92" s="56"/>
      <c r="AI92" s="56"/>
      <c r="AJ92" s="96">
        <f t="shared" si="9"/>
        <v>3310</v>
      </c>
      <c r="AK92" s="97" t="b">
        <f t="shared" si="11"/>
        <v>1</v>
      </c>
      <c r="AL92" s="83">
        <f t="shared" si="12"/>
        <v>0</v>
      </c>
    </row>
    <row r="93" spans="1:38" s="53" customFormat="1" ht="69">
      <c r="A93" s="38" t="str">
        <f t="shared" si="10"/>
        <v>10570201POLIZA DE FIDELIDADNuevo</v>
      </c>
      <c r="B93" s="39" t="s">
        <v>1115</v>
      </c>
      <c r="C93" s="39" t="s">
        <v>34</v>
      </c>
      <c r="D93" s="43" t="s">
        <v>1136</v>
      </c>
      <c r="E93" s="43" t="s">
        <v>35</v>
      </c>
      <c r="F93" s="43" t="s">
        <v>119</v>
      </c>
      <c r="G93" s="104" t="s">
        <v>120</v>
      </c>
      <c r="H93" s="103" t="s">
        <v>121</v>
      </c>
      <c r="I93" s="144">
        <v>600</v>
      </c>
      <c r="J93" s="88">
        <v>525.28</v>
      </c>
      <c r="K93" s="43" t="s">
        <v>37</v>
      </c>
      <c r="L93" s="90">
        <v>1701</v>
      </c>
      <c r="M93" s="47">
        <v>1</v>
      </c>
      <c r="N93" s="91">
        <v>0</v>
      </c>
      <c r="O93" s="91" t="s">
        <v>1175</v>
      </c>
      <c r="P93" s="91" t="s">
        <v>38</v>
      </c>
      <c r="Q93" s="91" t="s">
        <v>38</v>
      </c>
      <c r="R93" s="92" t="s">
        <v>39</v>
      </c>
      <c r="S93" s="47">
        <v>570201</v>
      </c>
      <c r="T93" s="47" t="str">
        <f t="shared" si="6"/>
        <v>570201 Seguros</v>
      </c>
      <c r="U93" s="93">
        <f t="shared" si="13"/>
        <v>57</v>
      </c>
      <c r="V93" s="93" t="str">
        <f>CONCATENATE(U93,"   ",VLOOKUP(U93,GRUPOS!A:B,2,0))</f>
        <v>57   OTROS EGRESOS CORRIENTES</v>
      </c>
      <c r="W93" s="94" t="str">
        <f>VLOOKUP(S93,PARTIDAS!A:B,2,0)</f>
        <v>Seguros</v>
      </c>
      <c r="X93" s="95">
        <v>600</v>
      </c>
      <c r="Y93" s="50"/>
      <c r="Z93" s="54"/>
      <c r="AA93" s="50"/>
      <c r="AB93" s="55"/>
      <c r="AC93" s="55"/>
      <c r="AD93" s="55"/>
      <c r="AE93" s="55"/>
      <c r="AF93" s="56"/>
      <c r="AG93" s="56"/>
      <c r="AH93" s="56"/>
      <c r="AI93" s="56"/>
      <c r="AJ93" s="96">
        <f t="shared" si="7"/>
        <v>600</v>
      </c>
      <c r="AK93" s="97" t="b">
        <f t="shared" si="11"/>
        <v>1</v>
      </c>
      <c r="AL93" s="83">
        <f t="shared" si="12"/>
        <v>0</v>
      </c>
    </row>
    <row r="94" spans="1:38" s="53" customFormat="1" ht="69">
      <c r="A94" s="38" t="str">
        <f t="shared" si="10"/>
        <v>10570216OBLIGACIONES CON EL IESS POR RESPONSABILIDAD PATRONALNuevo</v>
      </c>
      <c r="B94" s="39" t="s">
        <v>1115</v>
      </c>
      <c r="C94" s="39" t="s">
        <v>34</v>
      </c>
      <c r="D94" s="43" t="s">
        <v>1136</v>
      </c>
      <c r="E94" s="43" t="s">
        <v>35</v>
      </c>
      <c r="F94" s="43" t="s">
        <v>119</v>
      </c>
      <c r="G94" s="104" t="s">
        <v>122</v>
      </c>
      <c r="H94" s="103" t="s">
        <v>123</v>
      </c>
      <c r="I94" s="144">
        <v>550</v>
      </c>
      <c r="J94" s="88">
        <v>116.39</v>
      </c>
      <c r="K94" s="43" t="s">
        <v>37</v>
      </c>
      <c r="L94" s="90">
        <v>1701</v>
      </c>
      <c r="M94" s="47">
        <v>1</v>
      </c>
      <c r="N94" s="91">
        <v>0</v>
      </c>
      <c r="O94" s="91" t="s">
        <v>1175</v>
      </c>
      <c r="P94" s="91" t="s">
        <v>38</v>
      </c>
      <c r="Q94" s="91" t="s">
        <v>38</v>
      </c>
      <c r="R94" s="92" t="s">
        <v>39</v>
      </c>
      <c r="S94" s="47">
        <v>570216</v>
      </c>
      <c r="T94" s="47" t="str">
        <f t="shared" si="6"/>
        <v>570216 Obligaciones con el IESS por Responsabilidad Patronal</v>
      </c>
      <c r="U94" s="93">
        <f t="shared" si="13"/>
        <v>57</v>
      </c>
      <c r="V94" s="93" t="str">
        <f>CONCATENATE(U94,"   ",VLOOKUP(U94,GRUPOS!A:B,2,0))</f>
        <v>57   OTROS EGRESOS CORRIENTES</v>
      </c>
      <c r="W94" s="94" t="str">
        <f>VLOOKUP(S94,PARTIDAS!A:B,2,0)</f>
        <v>Obligaciones con el IESS por Responsabilidad Patronal</v>
      </c>
      <c r="X94" s="95">
        <v>550</v>
      </c>
      <c r="Y94" s="50"/>
      <c r="Z94" s="54"/>
      <c r="AA94" s="50"/>
      <c r="AB94" s="55"/>
      <c r="AC94" s="55"/>
      <c r="AD94" s="55"/>
      <c r="AE94" s="55"/>
      <c r="AF94" s="56"/>
      <c r="AG94" s="56"/>
      <c r="AH94" s="56"/>
      <c r="AI94" s="56"/>
      <c r="AJ94" s="96">
        <f t="shared" si="7"/>
        <v>550</v>
      </c>
      <c r="AK94" s="97" t="b">
        <f t="shared" si="11"/>
        <v>1</v>
      </c>
      <c r="AL94" s="83">
        <f t="shared" si="12"/>
        <v>0</v>
      </c>
    </row>
    <row r="95" spans="1:38" s="53" customFormat="1" ht="69">
      <c r="A95" s="38" t="str">
        <f t="shared" si="10"/>
        <v>10570217OBLIGACIONES CON EL IESS POR RESPONSABILIDAD PATRONALNuevo</v>
      </c>
      <c r="B95" s="39" t="s">
        <v>1115</v>
      </c>
      <c r="C95" s="39" t="s">
        <v>34</v>
      </c>
      <c r="D95" s="43" t="s">
        <v>1136</v>
      </c>
      <c r="E95" s="43" t="s">
        <v>35</v>
      </c>
      <c r="F95" s="43" t="s">
        <v>119</v>
      </c>
      <c r="G95" s="104" t="s">
        <v>122</v>
      </c>
      <c r="H95" s="103" t="s">
        <v>123</v>
      </c>
      <c r="I95" s="144">
        <v>550</v>
      </c>
      <c r="J95" s="88">
        <v>0</v>
      </c>
      <c r="K95" s="43" t="s">
        <v>37</v>
      </c>
      <c r="L95" s="90">
        <v>1701</v>
      </c>
      <c r="M95" s="47">
        <v>1</v>
      </c>
      <c r="N95" s="91">
        <v>0</v>
      </c>
      <c r="O95" s="91" t="s">
        <v>1175</v>
      </c>
      <c r="P95" s="91" t="s">
        <v>38</v>
      </c>
      <c r="Q95" s="91" t="s">
        <v>38</v>
      </c>
      <c r="R95" s="92" t="s">
        <v>39</v>
      </c>
      <c r="S95" s="47">
        <v>570217</v>
      </c>
      <c r="T95" s="47" t="str">
        <f t="shared" si="6"/>
        <v>570217 Obligaciones con el  IESS por Coactivas Interpuestas por el  IESS</v>
      </c>
      <c r="U95" s="93">
        <f t="shared" si="13"/>
        <v>57</v>
      </c>
      <c r="V95" s="93" t="str">
        <f>CONCATENATE(U95,"   ",VLOOKUP(U95,GRUPOS!A:B,2,0))</f>
        <v>57   OTROS EGRESOS CORRIENTES</v>
      </c>
      <c r="W95" s="94" t="str">
        <f>VLOOKUP(S95,PARTIDAS!A:B,2,0)</f>
        <v>Obligaciones con el  IESS por Coactivas Interpuestas por el  IESS</v>
      </c>
      <c r="X95" s="95">
        <v>550</v>
      </c>
      <c r="Y95" s="50"/>
      <c r="Z95" s="54"/>
      <c r="AA95" s="50"/>
      <c r="AB95" s="55"/>
      <c r="AC95" s="55"/>
      <c r="AD95" s="55"/>
      <c r="AE95" s="55"/>
      <c r="AF95" s="56"/>
      <c r="AG95" s="56"/>
      <c r="AH95" s="56"/>
      <c r="AI95" s="56"/>
      <c r="AJ95" s="96">
        <f t="shared" si="7"/>
        <v>550</v>
      </c>
      <c r="AK95" s="97" t="b">
        <f t="shared" si="11"/>
        <v>1</v>
      </c>
      <c r="AL95" s="83">
        <f t="shared" si="12"/>
        <v>0</v>
      </c>
    </row>
    <row r="96" spans="1:38" s="53" customFormat="1" ht="69">
      <c r="A96" s="38" t="str">
        <f t="shared" si="10"/>
        <v>10570218OBLIGACIONES CON EL IESS POR RESPONSABILIDAD PATRONALNuevo</v>
      </c>
      <c r="B96" s="39" t="s">
        <v>1115</v>
      </c>
      <c r="C96" s="39" t="s">
        <v>34</v>
      </c>
      <c r="D96" s="43" t="s">
        <v>1136</v>
      </c>
      <c r="E96" s="43" t="s">
        <v>35</v>
      </c>
      <c r="F96" s="43" t="s">
        <v>119</v>
      </c>
      <c r="G96" s="104" t="s">
        <v>122</v>
      </c>
      <c r="H96" s="103" t="s">
        <v>123</v>
      </c>
      <c r="I96" s="144">
        <v>135</v>
      </c>
      <c r="J96" s="88">
        <v>114.17</v>
      </c>
      <c r="K96" s="43" t="s">
        <v>37</v>
      </c>
      <c r="L96" s="90">
        <v>1701</v>
      </c>
      <c r="M96" s="47">
        <v>1</v>
      </c>
      <c r="N96" s="91">
        <v>0</v>
      </c>
      <c r="O96" s="91" t="s">
        <v>1175</v>
      </c>
      <c r="P96" s="91" t="s">
        <v>38</v>
      </c>
      <c r="Q96" s="91" t="s">
        <v>38</v>
      </c>
      <c r="R96" s="92" t="s">
        <v>39</v>
      </c>
      <c r="S96" s="47">
        <v>570218</v>
      </c>
      <c r="T96" s="47" t="str">
        <f t="shared" si="6"/>
        <v>570218 Intereses por Mora Patronal al IESS</v>
      </c>
      <c r="U96" s="93">
        <f t="shared" si="13"/>
        <v>57</v>
      </c>
      <c r="V96" s="93" t="str">
        <f>CONCATENATE(U96,"   ",VLOOKUP(U96,GRUPOS!A:B,2,0))</f>
        <v>57   OTROS EGRESOS CORRIENTES</v>
      </c>
      <c r="W96" s="94" t="str">
        <f>VLOOKUP(S96,PARTIDAS!A:B,2,0)</f>
        <v>Intereses por Mora Patronal al IESS</v>
      </c>
      <c r="X96" s="95">
        <v>135</v>
      </c>
      <c r="Y96" s="50"/>
      <c r="Z96" s="54"/>
      <c r="AA96" s="50"/>
      <c r="AB96" s="55"/>
      <c r="AC96" s="55"/>
      <c r="AD96" s="55"/>
      <c r="AE96" s="55"/>
      <c r="AF96" s="56"/>
      <c r="AG96" s="56"/>
      <c r="AH96" s="56"/>
      <c r="AI96" s="56"/>
      <c r="AJ96" s="96">
        <f t="shared" si="7"/>
        <v>135</v>
      </c>
      <c r="AK96" s="97" t="b">
        <f t="shared" si="11"/>
        <v>1</v>
      </c>
      <c r="AL96" s="83">
        <f t="shared" si="12"/>
        <v>0</v>
      </c>
    </row>
    <row r="97" spans="1:38" s="53" customFormat="1" ht="86.25">
      <c r="A97" s="38" t="str">
        <f t="shared" si="10"/>
        <v>10530241Monitoreo de mediosNuevo</v>
      </c>
      <c r="B97" s="39" t="s">
        <v>1115</v>
      </c>
      <c r="C97" s="39" t="s">
        <v>34</v>
      </c>
      <c r="D97" s="43" t="s">
        <v>1136</v>
      </c>
      <c r="E97" s="43" t="s">
        <v>127</v>
      </c>
      <c r="F97" s="43" t="s">
        <v>128</v>
      </c>
      <c r="G97" s="104" t="s">
        <v>129</v>
      </c>
      <c r="H97" s="103" t="s">
        <v>130</v>
      </c>
      <c r="I97" s="144">
        <v>0</v>
      </c>
      <c r="J97" s="88">
        <v>0</v>
      </c>
      <c r="K97" s="43" t="s">
        <v>37</v>
      </c>
      <c r="L97" s="90">
        <v>1701</v>
      </c>
      <c r="M97" s="47">
        <v>1</v>
      </c>
      <c r="N97" s="91" t="s">
        <v>1116</v>
      </c>
      <c r="O97" s="91" t="s">
        <v>1175</v>
      </c>
      <c r="P97" s="91" t="s">
        <v>38</v>
      </c>
      <c r="Q97" s="91" t="s">
        <v>38</v>
      </c>
      <c r="R97" s="92" t="s">
        <v>39</v>
      </c>
      <c r="S97" s="47">
        <v>530241</v>
      </c>
      <c r="T97" s="47" t="str">
        <f aca="true" t="shared" si="14" ref="T97:T128">+CONCATENATE(S97," ",W97)</f>
        <v>530241 Servicios de Monitoreo de la Informacion en -Television - Radio- Prensa - Medios On Line y Otros</v>
      </c>
      <c r="U97" s="93">
        <f t="shared" si="13"/>
        <v>53</v>
      </c>
      <c r="V97" s="93" t="str">
        <f>CONCATENATE(U97,"   ",VLOOKUP(U97,GRUPOS!A:B,2,0))</f>
        <v>53   BIENES Y SERVICIOS DE CONSUMO</v>
      </c>
      <c r="W97" s="94" t="str">
        <f>VLOOKUP(S97,PARTIDAS!A:B,2,0)</f>
        <v>Servicios de Monitoreo de la Informacion en -Television - Radio- Prensa - Medios On Line y Otros</v>
      </c>
      <c r="X97" s="95">
        <v>0</v>
      </c>
      <c r="Y97" s="50"/>
      <c r="Z97" s="54"/>
      <c r="AA97" s="50"/>
      <c r="AB97" s="55"/>
      <c r="AC97" s="55"/>
      <c r="AD97" s="55"/>
      <c r="AE97" s="55"/>
      <c r="AF97" s="56"/>
      <c r="AG97" s="56"/>
      <c r="AH97" s="56"/>
      <c r="AI97" s="56"/>
      <c r="AJ97" s="96">
        <f aca="true" t="shared" si="15" ref="AJ97:AJ128">+SUM(X97:AI97)</f>
        <v>0</v>
      </c>
      <c r="AK97" s="97" t="b">
        <f t="shared" si="11"/>
        <v>1</v>
      </c>
      <c r="AL97" s="83">
        <f t="shared" si="12"/>
        <v>0</v>
      </c>
    </row>
    <row r="98" spans="1:38" s="53" customFormat="1" ht="51.75">
      <c r="A98" s="38" t="str">
        <f t="shared" si="10"/>
        <v>10530702Acceso a base de datos mediante ip corporativoNuevo</v>
      </c>
      <c r="B98" s="39" t="s">
        <v>1115</v>
      </c>
      <c r="C98" s="39" t="s">
        <v>34</v>
      </c>
      <c r="D98" s="43" t="s">
        <v>1136</v>
      </c>
      <c r="E98" s="43" t="s">
        <v>124</v>
      </c>
      <c r="F98" s="43" t="s">
        <v>124</v>
      </c>
      <c r="G98" s="104" t="s">
        <v>125</v>
      </c>
      <c r="H98" s="103" t="s">
        <v>126</v>
      </c>
      <c r="I98" s="144">
        <v>1612.8</v>
      </c>
      <c r="J98" s="88">
        <v>1612.8</v>
      </c>
      <c r="K98" s="43" t="s">
        <v>37</v>
      </c>
      <c r="L98" s="90">
        <v>1701</v>
      </c>
      <c r="M98" s="47">
        <v>1</v>
      </c>
      <c r="N98" s="91" t="s">
        <v>1116</v>
      </c>
      <c r="O98" s="91" t="s">
        <v>1175</v>
      </c>
      <c r="P98" s="91" t="s">
        <v>38</v>
      </c>
      <c r="Q98" s="91" t="s">
        <v>38</v>
      </c>
      <c r="R98" s="92" t="s">
        <v>39</v>
      </c>
      <c r="S98" s="47">
        <v>530702</v>
      </c>
      <c r="T98" s="47" t="str">
        <f t="shared" si="14"/>
        <v>530702 Arrendamiento y Licencias de Uso de Paquetes Informaticos</v>
      </c>
      <c r="U98" s="93">
        <f t="shared" si="13"/>
        <v>53</v>
      </c>
      <c r="V98" s="93" t="str">
        <f>CONCATENATE(U98,"   ",VLOOKUP(U98,GRUPOS!A:B,2,0))</f>
        <v>53   BIENES Y SERVICIOS DE CONSUMO</v>
      </c>
      <c r="W98" s="94" t="str">
        <f>VLOOKUP(S98,PARTIDAS!A:B,2,0)</f>
        <v>Arrendamiento y Licencias de Uso de Paquetes Informaticos</v>
      </c>
      <c r="X98" s="50"/>
      <c r="Y98" s="50"/>
      <c r="Z98" s="54"/>
      <c r="AA98" s="50"/>
      <c r="AB98" s="55"/>
      <c r="AC98" s="55"/>
      <c r="AD98" s="55"/>
      <c r="AE98" s="55"/>
      <c r="AF98" s="56"/>
      <c r="AG98" s="56"/>
      <c r="AH98" s="56">
        <v>1612.8</v>
      </c>
      <c r="AI98" s="56"/>
      <c r="AJ98" s="96">
        <f t="shared" si="15"/>
        <v>1612.8</v>
      </c>
      <c r="AK98" s="97" t="b">
        <f t="shared" si="11"/>
        <v>1</v>
      </c>
      <c r="AL98" s="83">
        <f t="shared" si="12"/>
        <v>0</v>
      </c>
    </row>
    <row r="99" spans="1:38" s="53" customFormat="1" ht="69">
      <c r="A99" s="38" t="str">
        <f t="shared" si="10"/>
        <v>10530105Servicio de Internet, enlace de Datos y correo electrónicoNuevo</v>
      </c>
      <c r="B99" s="39" t="s">
        <v>1115</v>
      </c>
      <c r="C99" s="39" t="s">
        <v>34</v>
      </c>
      <c r="D99" s="43" t="s">
        <v>1136</v>
      </c>
      <c r="E99" s="43" t="s">
        <v>131</v>
      </c>
      <c r="F99" s="43" t="s">
        <v>131</v>
      </c>
      <c r="G99" s="104" t="s">
        <v>132</v>
      </c>
      <c r="H99" s="103" t="s">
        <v>133</v>
      </c>
      <c r="I99" s="144">
        <v>67200</v>
      </c>
      <c r="J99" s="88">
        <v>52262.55000000001</v>
      </c>
      <c r="K99" s="43" t="s">
        <v>37</v>
      </c>
      <c r="L99" s="90">
        <v>1701</v>
      </c>
      <c r="M99" s="47">
        <v>1</v>
      </c>
      <c r="N99" s="91">
        <v>0</v>
      </c>
      <c r="O99" s="91" t="s">
        <v>1175</v>
      </c>
      <c r="P99" s="91" t="s">
        <v>38</v>
      </c>
      <c r="Q99" s="91" t="s">
        <v>38</v>
      </c>
      <c r="R99" s="92" t="s">
        <v>39</v>
      </c>
      <c r="S99" s="47">
        <v>530105</v>
      </c>
      <c r="T99" s="47" t="str">
        <f t="shared" si="14"/>
        <v>530105 Telecomunicaciones</v>
      </c>
      <c r="U99" s="93">
        <f t="shared" si="13"/>
        <v>53</v>
      </c>
      <c r="V99" s="93" t="str">
        <f>CONCATENATE(U99,"   ",VLOOKUP(U99,GRUPOS!A:B,2,0))</f>
        <v>53   BIENES Y SERVICIOS DE CONSUMO</v>
      </c>
      <c r="W99" s="94" t="str">
        <f>VLOOKUP(S99,PARTIDAS!A:B,2,0)</f>
        <v>Telecomunicaciones</v>
      </c>
      <c r="X99" s="50">
        <v>5600</v>
      </c>
      <c r="Y99" s="50">
        <v>5600</v>
      </c>
      <c r="Z99" s="54">
        <v>5600</v>
      </c>
      <c r="AA99" s="50">
        <v>5600</v>
      </c>
      <c r="AB99" s="55">
        <v>5600</v>
      </c>
      <c r="AC99" s="55">
        <v>5600</v>
      </c>
      <c r="AD99" s="55">
        <v>5600</v>
      </c>
      <c r="AE99" s="55">
        <v>5600</v>
      </c>
      <c r="AF99" s="56">
        <v>5600</v>
      </c>
      <c r="AG99" s="56">
        <v>5600</v>
      </c>
      <c r="AH99" s="56">
        <v>5600</v>
      </c>
      <c r="AI99" s="56">
        <v>5600</v>
      </c>
      <c r="AJ99" s="96">
        <f t="shared" si="15"/>
        <v>67200</v>
      </c>
      <c r="AK99" s="97" t="b">
        <f t="shared" si="11"/>
        <v>1</v>
      </c>
      <c r="AL99" s="83">
        <f t="shared" si="12"/>
        <v>0</v>
      </c>
    </row>
    <row r="100" spans="1:38" s="53" customFormat="1" ht="86.25">
      <c r="A100" s="38" t="str">
        <f t="shared" si="10"/>
        <v>10530704Convenio de pagoArrastre</v>
      </c>
      <c r="B100" s="39" t="s">
        <v>1115</v>
      </c>
      <c r="C100" s="39" t="s">
        <v>34</v>
      </c>
      <c r="D100" s="43" t="s">
        <v>1136</v>
      </c>
      <c r="E100" s="43" t="s">
        <v>131</v>
      </c>
      <c r="F100" s="43" t="s">
        <v>131</v>
      </c>
      <c r="G100" s="104" t="s">
        <v>1161</v>
      </c>
      <c r="H100" s="103" t="s">
        <v>1162</v>
      </c>
      <c r="I100" s="144">
        <v>0</v>
      </c>
      <c r="J100" s="88">
        <v>6204.8</v>
      </c>
      <c r="K100" s="43" t="s">
        <v>1151</v>
      </c>
      <c r="L100" s="90">
        <v>1701</v>
      </c>
      <c r="M100" s="47">
        <v>1</v>
      </c>
      <c r="N100" s="91">
        <v>0</v>
      </c>
      <c r="O100" s="91" t="s">
        <v>1175</v>
      </c>
      <c r="P100" s="91" t="s">
        <v>38</v>
      </c>
      <c r="Q100" s="91" t="s">
        <v>38</v>
      </c>
      <c r="R100" s="92" t="s">
        <v>39</v>
      </c>
      <c r="S100" s="47">
        <v>530704</v>
      </c>
      <c r="T100" s="47" t="str">
        <f t="shared" si="14"/>
        <v>530704 Mantenimiento y Reparacion de Equipos y Sistemas Informaticos</v>
      </c>
      <c r="U100" s="93">
        <f t="shared" si="13"/>
        <v>53</v>
      </c>
      <c r="V100" s="93" t="str">
        <f>CONCATENATE(U100,"   ",VLOOKUP(U100,GRUPOS!A:B,2,0))</f>
        <v>53   BIENES Y SERVICIOS DE CONSUMO</v>
      </c>
      <c r="W100" s="94" t="str">
        <f>VLOOKUP(S100,PARTIDAS!A:B,2,0)</f>
        <v>Mantenimiento y Reparacion de Equipos y Sistemas Informaticos</v>
      </c>
      <c r="X100" s="50"/>
      <c r="Y100" s="50"/>
      <c r="Z100" s="54"/>
      <c r="AA100" s="50"/>
      <c r="AB100" s="55"/>
      <c r="AC100" s="55"/>
      <c r="AD100" s="55"/>
      <c r="AE100" s="55"/>
      <c r="AF100" s="56"/>
      <c r="AG100" s="56"/>
      <c r="AH100" s="56"/>
      <c r="AI100" s="56"/>
      <c r="AJ100" s="96">
        <f t="shared" si="15"/>
        <v>0</v>
      </c>
      <c r="AK100" s="97" t="b">
        <f t="shared" si="11"/>
        <v>1</v>
      </c>
      <c r="AL100" s="83">
        <f t="shared" si="12"/>
        <v>0</v>
      </c>
    </row>
    <row r="101" spans="1:38" s="53" customFormat="1" ht="69">
      <c r="A101" s="38" t="str">
        <f t="shared" si="10"/>
        <v>10530702Renovación de licencias antivirusNuevo</v>
      </c>
      <c r="B101" s="39" t="s">
        <v>1115</v>
      </c>
      <c r="C101" s="39" t="s">
        <v>34</v>
      </c>
      <c r="D101" s="43" t="s">
        <v>1136</v>
      </c>
      <c r="E101" s="43" t="s">
        <v>131</v>
      </c>
      <c r="F101" s="43" t="s">
        <v>131</v>
      </c>
      <c r="G101" s="104" t="s">
        <v>134</v>
      </c>
      <c r="H101" s="103" t="s">
        <v>135</v>
      </c>
      <c r="I101" s="144">
        <v>5000</v>
      </c>
      <c r="J101" s="88">
        <v>3563.84</v>
      </c>
      <c r="K101" s="43" t="s">
        <v>37</v>
      </c>
      <c r="L101" s="90">
        <v>1701</v>
      </c>
      <c r="M101" s="47">
        <v>1</v>
      </c>
      <c r="N101" s="91">
        <v>0</v>
      </c>
      <c r="O101" s="91" t="s">
        <v>1175</v>
      </c>
      <c r="P101" s="91" t="s">
        <v>38</v>
      </c>
      <c r="Q101" s="91" t="s">
        <v>38</v>
      </c>
      <c r="R101" s="92" t="s">
        <v>39</v>
      </c>
      <c r="S101" s="47">
        <v>530702</v>
      </c>
      <c r="T101" s="47" t="str">
        <f t="shared" si="14"/>
        <v>530702 Arrendamiento y Licencias de Uso de Paquetes Informaticos</v>
      </c>
      <c r="U101" s="93">
        <f t="shared" si="13"/>
        <v>53</v>
      </c>
      <c r="V101" s="93" t="str">
        <f>CONCATENATE(U101,"   ",VLOOKUP(U101,GRUPOS!A:B,2,0))</f>
        <v>53   BIENES Y SERVICIOS DE CONSUMO</v>
      </c>
      <c r="W101" s="94" t="str">
        <f>VLOOKUP(S101,PARTIDAS!A:B,2,0)</f>
        <v>Arrendamiento y Licencias de Uso de Paquetes Informaticos</v>
      </c>
      <c r="X101" s="50"/>
      <c r="Y101" s="50"/>
      <c r="Z101" s="54"/>
      <c r="AA101" s="50"/>
      <c r="AB101" s="55"/>
      <c r="AC101" s="55"/>
      <c r="AD101" s="55">
        <v>5000</v>
      </c>
      <c r="AE101" s="55"/>
      <c r="AF101" s="56"/>
      <c r="AG101" s="56"/>
      <c r="AH101" s="56"/>
      <c r="AI101" s="56"/>
      <c r="AJ101" s="96">
        <f t="shared" si="15"/>
        <v>5000</v>
      </c>
      <c r="AK101" s="97" t="b">
        <f t="shared" si="11"/>
        <v>1</v>
      </c>
      <c r="AL101" s="83">
        <f t="shared" si="12"/>
        <v>0</v>
      </c>
    </row>
    <row r="102" spans="1:38" s="53" customFormat="1" ht="69">
      <c r="A102" s="38" t="str">
        <f t="shared" si="10"/>
        <v>10530813Compra de partes y repuestos informáticosNuevo</v>
      </c>
      <c r="B102" s="39" t="s">
        <v>1115</v>
      </c>
      <c r="C102" s="39" t="s">
        <v>34</v>
      </c>
      <c r="D102" s="43" t="s">
        <v>1136</v>
      </c>
      <c r="E102" s="43" t="s">
        <v>131</v>
      </c>
      <c r="F102" s="43" t="s">
        <v>131</v>
      </c>
      <c r="G102" s="104" t="s">
        <v>136</v>
      </c>
      <c r="H102" s="103" t="s">
        <v>137</v>
      </c>
      <c r="I102" s="144">
        <v>7000</v>
      </c>
      <c r="J102" s="88">
        <v>0</v>
      </c>
      <c r="K102" s="43" t="s">
        <v>37</v>
      </c>
      <c r="L102" s="90">
        <v>1701</v>
      </c>
      <c r="M102" s="47">
        <v>1</v>
      </c>
      <c r="N102" s="91">
        <v>0</v>
      </c>
      <c r="O102" s="91" t="s">
        <v>1175</v>
      </c>
      <c r="P102" s="91" t="s">
        <v>38</v>
      </c>
      <c r="Q102" s="91" t="s">
        <v>38</v>
      </c>
      <c r="R102" s="92" t="s">
        <v>39</v>
      </c>
      <c r="S102" s="47">
        <v>530813</v>
      </c>
      <c r="T102" s="47" t="str">
        <f t="shared" si="14"/>
        <v>530813 Repuestos y Accesorios</v>
      </c>
      <c r="U102" s="93">
        <f t="shared" si="13"/>
        <v>53</v>
      </c>
      <c r="V102" s="93" t="str">
        <f>CONCATENATE(U102,"   ",VLOOKUP(U102,GRUPOS!A:B,2,0))</f>
        <v>53   BIENES Y SERVICIOS DE CONSUMO</v>
      </c>
      <c r="W102" s="94" t="str">
        <f>VLOOKUP(S102,PARTIDAS!A:B,2,0)</f>
        <v>Repuestos y Accesorios</v>
      </c>
      <c r="X102" s="50"/>
      <c r="Y102" s="50"/>
      <c r="Z102" s="54">
        <v>7000</v>
      </c>
      <c r="AA102" s="50"/>
      <c r="AB102" s="55"/>
      <c r="AC102" s="55"/>
      <c r="AD102" s="55"/>
      <c r="AE102" s="55"/>
      <c r="AF102" s="56"/>
      <c r="AG102" s="56"/>
      <c r="AH102" s="56"/>
      <c r="AI102" s="56"/>
      <c r="AJ102" s="96">
        <f t="shared" si="15"/>
        <v>7000</v>
      </c>
      <c r="AK102" s="97" t="b">
        <f t="shared" si="11"/>
        <v>1</v>
      </c>
      <c r="AL102" s="83">
        <f t="shared" si="12"/>
        <v>0</v>
      </c>
    </row>
    <row r="103" spans="1:38" s="53" customFormat="1" ht="69">
      <c r="A103" s="38" t="str">
        <f t="shared" si="10"/>
        <v>10530813Servicio de cloud computing con máquinas virtualesNuevo</v>
      </c>
      <c r="B103" s="39" t="s">
        <v>1115</v>
      </c>
      <c r="C103" s="39" t="s">
        <v>34</v>
      </c>
      <c r="D103" s="43" t="s">
        <v>1136</v>
      </c>
      <c r="E103" s="43" t="s">
        <v>131</v>
      </c>
      <c r="F103" s="43" t="s">
        <v>131</v>
      </c>
      <c r="G103" s="104" t="s">
        <v>1117</v>
      </c>
      <c r="H103" s="103" t="s">
        <v>1117</v>
      </c>
      <c r="I103" s="144">
        <v>20880</v>
      </c>
      <c r="J103" s="88">
        <v>0</v>
      </c>
      <c r="K103" s="43" t="s">
        <v>37</v>
      </c>
      <c r="L103" s="90">
        <v>1701</v>
      </c>
      <c r="M103" s="47">
        <v>1</v>
      </c>
      <c r="N103" s="91">
        <v>0</v>
      </c>
      <c r="O103" s="91" t="s">
        <v>1175</v>
      </c>
      <c r="P103" s="91" t="s">
        <v>38</v>
      </c>
      <c r="Q103" s="91" t="s">
        <v>38</v>
      </c>
      <c r="R103" s="92" t="s">
        <v>39</v>
      </c>
      <c r="S103" s="47">
        <v>530813</v>
      </c>
      <c r="T103" s="47" t="str">
        <f t="shared" si="14"/>
        <v>530813 Repuestos y Accesorios</v>
      </c>
      <c r="U103" s="93">
        <f t="shared" si="13"/>
        <v>53</v>
      </c>
      <c r="V103" s="93" t="str">
        <f>CONCATENATE(U103,"   ",VLOOKUP(U103,GRUPOS!A:B,2,0))</f>
        <v>53   BIENES Y SERVICIOS DE CONSUMO</v>
      </c>
      <c r="W103" s="94" t="str">
        <f>VLOOKUP(S103,PARTIDAS!A:B,2,0)</f>
        <v>Repuestos y Accesorios</v>
      </c>
      <c r="X103" s="50"/>
      <c r="Y103" s="50"/>
      <c r="Z103" s="54"/>
      <c r="AA103" s="50">
        <v>2320</v>
      </c>
      <c r="AB103" s="55">
        <v>2320</v>
      </c>
      <c r="AC103" s="55">
        <v>2320</v>
      </c>
      <c r="AD103" s="55">
        <v>2320</v>
      </c>
      <c r="AE103" s="55">
        <v>2320</v>
      </c>
      <c r="AF103" s="56">
        <v>2320</v>
      </c>
      <c r="AG103" s="56">
        <v>2320</v>
      </c>
      <c r="AH103" s="56">
        <v>2320</v>
      </c>
      <c r="AI103" s="56">
        <v>2320</v>
      </c>
      <c r="AJ103" s="96">
        <f t="shared" si="15"/>
        <v>20880</v>
      </c>
      <c r="AK103" s="97" t="b">
        <f t="shared" si="11"/>
        <v>1</v>
      </c>
      <c r="AL103" s="83">
        <f t="shared" si="12"/>
        <v>0</v>
      </c>
    </row>
    <row r="104" spans="1:38" s="53" customFormat="1" ht="69">
      <c r="A104" s="38" t="str">
        <f t="shared" si="10"/>
        <v>10530704Servicio de mantenimiento preventivo y correctivo de equipos informáticos de la SDHNuevo</v>
      </c>
      <c r="B104" s="39" t="s">
        <v>1115</v>
      </c>
      <c r="C104" s="39" t="s">
        <v>34</v>
      </c>
      <c r="D104" s="43" t="s">
        <v>1136</v>
      </c>
      <c r="E104" s="43" t="s">
        <v>131</v>
      </c>
      <c r="F104" s="43" t="s">
        <v>131</v>
      </c>
      <c r="G104" s="104" t="s">
        <v>138</v>
      </c>
      <c r="H104" s="103" t="s">
        <v>139</v>
      </c>
      <c r="I104" s="144">
        <v>25000</v>
      </c>
      <c r="J104" s="88">
        <v>12132.96</v>
      </c>
      <c r="K104" s="43" t="s">
        <v>37</v>
      </c>
      <c r="L104" s="90">
        <v>1701</v>
      </c>
      <c r="M104" s="47">
        <v>1</v>
      </c>
      <c r="N104" s="91">
        <v>0</v>
      </c>
      <c r="O104" s="91" t="s">
        <v>1175</v>
      </c>
      <c r="P104" s="91" t="s">
        <v>38</v>
      </c>
      <c r="Q104" s="91" t="s">
        <v>38</v>
      </c>
      <c r="R104" s="92" t="s">
        <v>39</v>
      </c>
      <c r="S104" s="47">
        <v>530704</v>
      </c>
      <c r="T104" s="47" t="str">
        <f t="shared" si="14"/>
        <v>530704 Mantenimiento y Reparacion de Equipos y Sistemas Informaticos</v>
      </c>
      <c r="U104" s="93">
        <f t="shared" si="13"/>
        <v>53</v>
      </c>
      <c r="V104" s="93" t="str">
        <f>CONCATENATE(U104,"   ",VLOOKUP(U104,GRUPOS!A:B,2,0))</f>
        <v>53   BIENES Y SERVICIOS DE CONSUMO</v>
      </c>
      <c r="W104" s="94" t="str">
        <f>VLOOKUP(S104,PARTIDAS!A:B,2,0)</f>
        <v>Mantenimiento y Reparacion de Equipos y Sistemas Informaticos</v>
      </c>
      <c r="X104" s="50"/>
      <c r="Y104" s="50"/>
      <c r="Z104" s="54"/>
      <c r="AA104" s="50"/>
      <c r="AB104" s="55"/>
      <c r="AC104" s="55">
        <v>25000</v>
      </c>
      <c r="AD104" s="55"/>
      <c r="AE104" s="55"/>
      <c r="AF104" s="56"/>
      <c r="AG104" s="56"/>
      <c r="AH104" s="56"/>
      <c r="AI104" s="56"/>
      <c r="AJ104" s="96">
        <f t="shared" si="15"/>
        <v>25000</v>
      </c>
      <c r="AK104" s="97" t="b">
        <f t="shared" si="11"/>
        <v>1</v>
      </c>
      <c r="AL104" s="83">
        <f t="shared" si="12"/>
        <v>0</v>
      </c>
    </row>
    <row r="105" spans="1:38" s="53" customFormat="1" ht="86.25">
      <c r="A105" s="38" t="str">
        <f t="shared" si="10"/>
        <v>10530704Configuración de switchArrastre</v>
      </c>
      <c r="B105" s="39" t="s">
        <v>1115</v>
      </c>
      <c r="C105" s="39" t="s">
        <v>34</v>
      </c>
      <c r="D105" s="43" t="s">
        <v>1136</v>
      </c>
      <c r="E105" s="43" t="s">
        <v>131</v>
      </c>
      <c r="F105" s="43" t="s">
        <v>131</v>
      </c>
      <c r="G105" s="104" t="s">
        <v>1163</v>
      </c>
      <c r="H105" s="103" t="s">
        <v>1164</v>
      </c>
      <c r="I105" s="144">
        <v>0</v>
      </c>
      <c r="J105" s="88">
        <v>6899.2</v>
      </c>
      <c r="K105" s="43" t="s">
        <v>1151</v>
      </c>
      <c r="L105" s="90">
        <v>1701</v>
      </c>
      <c r="M105" s="47">
        <v>1</v>
      </c>
      <c r="N105" s="91">
        <v>0</v>
      </c>
      <c r="O105" s="91" t="s">
        <v>1175</v>
      </c>
      <c r="P105" s="91" t="s">
        <v>38</v>
      </c>
      <c r="Q105" s="91" t="s">
        <v>38</v>
      </c>
      <c r="R105" s="92" t="s">
        <v>39</v>
      </c>
      <c r="S105" s="47">
        <v>530704</v>
      </c>
      <c r="T105" s="47" t="str">
        <f t="shared" si="14"/>
        <v>530704 Mantenimiento y Reparacion de Equipos y Sistemas Informaticos</v>
      </c>
      <c r="U105" s="93">
        <f t="shared" si="13"/>
        <v>53</v>
      </c>
      <c r="V105" s="93" t="str">
        <f>CONCATENATE(U105,"   ",VLOOKUP(U105,GRUPOS!A:B,2,0))</f>
        <v>53   BIENES Y SERVICIOS DE CONSUMO</v>
      </c>
      <c r="W105" s="94" t="str">
        <f>VLOOKUP(S105,PARTIDAS!A:B,2,0)</f>
        <v>Mantenimiento y Reparacion de Equipos y Sistemas Informaticos</v>
      </c>
      <c r="X105" s="50"/>
      <c r="Y105" s="50"/>
      <c r="Z105" s="54"/>
      <c r="AA105" s="50"/>
      <c r="AB105" s="55"/>
      <c r="AC105" s="55"/>
      <c r="AD105" s="55"/>
      <c r="AE105" s="55"/>
      <c r="AF105" s="56"/>
      <c r="AG105" s="56"/>
      <c r="AH105" s="56"/>
      <c r="AI105" s="56"/>
      <c r="AJ105" s="96">
        <f t="shared" si="15"/>
        <v>0</v>
      </c>
      <c r="AK105" s="97" t="b">
        <f t="shared" si="11"/>
        <v>1</v>
      </c>
      <c r="AL105" s="83">
        <f t="shared" si="12"/>
        <v>0</v>
      </c>
    </row>
    <row r="106" spans="1:38" s="53" customFormat="1" ht="51.75">
      <c r="A106" s="38" t="str">
        <f t="shared" si="10"/>
        <v>570580205Pagos dispuestos en sentencias emitidas por la Corte IDHNuevo</v>
      </c>
      <c r="B106" s="39" t="s">
        <v>1118</v>
      </c>
      <c r="C106" s="39" t="s">
        <v>34</v>
      </c>
      <c r="D106" s="43" t="s">
        <v>1136</v>
      </c>
      <c r="E106" s="43" t="s">
        <v>140</v>
      </c>
      <c r="F106" s="43" t="s">
        <v>142</v>
      </c>
      <c r="G106" s="104" t="s">
        <v>143</v>
      </c>
      <c r="H106" s="103" t="s">
        <v>144</v>
      </c>
      <c r="I106" s="88">
        <f>283146.62-83146.62+103517.45+2178.83</f>
        <v>305696.28</v>
      </c>
      <c r="J106" s="88">
        <v>414181.69</v>
      </c>
      <c r="K106" s="43" t="s">
        <v>37</v>
      </c>
      <c r="L106" s="90">
        <v>1701</v>
      </c>
      <c r="M106" s="47">
        <v>57</v>
      </c>
      <c r="N106" s="91" t="s">
        <v>1116</v>
      </c>
      <c r="O106" s="91" t="s">
        <v>1175</v>
      </c>
      <c r="P106" s="91" t="s">
        <v>38</v>
      </c>
      <c r="Q106" s="91" t="s">
        <v>38</v>
      </c>
      <c r="R106" s="92" t="s">
        <v>39</v>
      </c>
      <c r="S106" s="47">
        <v>580205</v>
      </c>
      <c r="T106" s="47" t="str">
        <f t="shared" si="14"/>
        <v>580205 Indemnizaciones por Afectaciones a los Derechos Humanos</v>
      </c>
      <c r="U106" s="93">
        <f t="shared" si="13"/>
        <v>58</v>
      </c>
      <c r="V106" s="93" t="str">
        <f>CONCATENATE(U106,"   ",VLOOKUP(U106,GRUPOS!A:B,2,0))</f>
        <v>58   TRANSFERENCIAS O DONACIONES CORRIENTES</v>
      </c>
      <c r="W106" s="94" t="str">
        <f>VLOOKUP(S106,PARTIDAS!A:B,2,0)</f>
        <v>Indemnizaciones por Afectaciones a los Derechos Humanos</v>
      </c>
      <c r="X106" s="95">
        <v>305696.28</v>
      </c>
      <c r="Y106" s="50"/>
      <c r="Z106" s="54"/>
      <c r="AA106" s="50"/>
      <c r="AB106" s="55"/>
      <c r="AC106" s="55"/>
      <c r="AD106" s="55"/>
      <c r="AE106" s="55"/>
      <c r="AF106" s="56"/>
      <c r="AG106" s="56"/>
      <c r="AH106" s="56"/>
      <c r="AI106" s="56"/>
      <c r="AJ106" s="96">
        <f t="shared" si="15"/>
        <v>305696.28</v>
      </c>
      <c r="AK106" s="97" t="b">
        <f t="shared" si="11"/>
        <v>1</v>
      </c>
      <c r="AL106" s="83">
        <f t="shared" si="12"/>
        <v>0</v>
      </c>
    </row>
    <row r="107" spans="1:38" s="53" customFormat="1" ht="155.25">
      <c r="A107" s="38" t="str">
        <f t="shared" si="10"/>
        <v>570530105Servicio de monitoreo con imágenes satelitalesNuevo</v>
      </c>
      <c r="B107" s="39" t="s">
        <v>1118</v>
      </c>
      <c r="C107" s="39" t="s">
        <v>34</v>
      </c>
      <c r="D107" s="43" t="s">
        <v>1136</v>
      </c>
      <c r="E107" s="43" t="s">
        <v>140</v>
      </c>
      <c r="F107" s="43" t="s">
        <v>156</v>
      </c>
      <c r="G107" s="104" t="s">
        <v>175</v>
      </c>
      <c r="H107" s="103" t="s">
        <v>176</v>
      </c>
      <c r="I107" s="88">
        <v>15000</v>
      </c>
      <c r="J107" s="88">
        <v>0</v>
      </c>
      <c r="K107" s="43" t="s">
        <v>37</v>
      </c>
      <c r="L107" s="90">
        <v>1701</v>
      </c>
      <c r="M107" s="47">
        <v>57</v>
      </c>
      <c r="N107" s="91" t="s">
        <v>1116</v>
      </c>
      <c r="O107" s="91" t="s">
        <v>1175</v>
      </c>
      <c r="P107" s="91" t="s">
        <v>38</v>
      </c>
      <c r="Q107" s="91" t="s">
        <v>38</v>
      </c>
      <c r="R107" s="92" t="s">
        <v>39</v>
      </c>
      <c r="S107" s="47">
        <v>530105</v>
      </c>
      <c r="T107" s="47" t="str">
        <f t="shared" si="14"/>
        <v>530105 Telecomunicaciones</v>
      </c>
      <c r="U107" s="93">
        <f t="shared" si="13"/>
        <v>53</v>
      </c>
      <c r="V107" s="93" t="str">
        <f>CONCATENATE(U107,"   ",VLOOKUP(U107,GRUPOS!A:B,2,0))</f>
        <v>53   BIENES Y SERVICIOS DE CONSUMO</v>
      </c>
      <c r="W107" s="94" t="str">
        <f>VLOOKUP(S107,PARTIDAS!A:B,2,0)</f>
        <v>Telecomunicaciones</v>
      </c>
      <c r="X107" s="95">
        <v>15000</v>
      </c>
      <c r="Y107" s="50"/>
      <c r="Z107" s="54"/>
      <c r="AA107" s="50"/>
      <c r="AB107" s="55"/>
      <c r="AC107" s="55"/>
      <c r="AD107" s="55"/>
      <c r="AE107" s="55"/>
      <c r="AF107" s="56"/>
      <c r="AG107" s="56"/>
      <c r="AH107" s="56"/>
      <c r="AI107" s="56"/>
      <c r="AJ107" s="96">
        <f t="shared" si="15"/>
        <v>15000</v>
      </c>
      <c r="AK107" s="97" t="b">
        <f t="shared" si="11"/>
        <v>1</v>
      </c>
      <c r="AL107" s="83">
        <f t="shared" si="12"/>
        <v>0</v>
      </c>
    </row>
    <row r="108" spans="1:38" s="53" customFormat="1" ht="86.25">
      <c r="A108" s="38" t="str">
        <f t="shared" si="10"/>
        <v>570530803Aceite de ligar (galones)Nuevo</v>
      </c>
      <c r="B108" s="39" t="s">
        <v>1118</v>
      </c>
      <c r="C108" s="39" t="s">
        <v>34</v>
      </c>
      <c r="D108" s="43" t="s">
        <v>1136</v>
      </c>
      <c r="E108" s="43" t="s">
        <v>140</v>
      </c>
      <c r="F108" s="43" t="s">
        <v>156</v>
      </c>
      <c r="G108" s="104" t="s">
        <v>159</v>
      </c>
      <c r="H108" s="103" t="s">
        <v>160</v>
      </c>
      <c r="I108" s="88">
        <v>7499.52</v>
      </c>
      <c r="J108" s="88">
        <v>5518.24</v>
      </c>
      <c r="K108" s="43" t="s">
        <v>37</v>
      </c>
      <c r="L108" s="90">
        <v>1701</v>
      </c>
      <c r="M108" s="47">
        <v>57</v>
      </c>
      <c r="N108" s="91" t="s">
        <v>1116</v>
      </c>
      <c r="O108" s="91" t="s">
        <v>1175</v>
      </c>
      <c r="P108" s="91" t="s">
        <v>38</v>
      </c>
      <c r="Q108" s="91" t="s">
        <v>38</v>
      </c>
      <c r="R108" s="92" t="s">
        <v>39</v>
      </c>
      <c r="S108" s="47">
        <v>530803</v>
      </c>
      <c r="T108" s="47" t="str">
        <f t="shared" si="14"/>
        <v>530803 Combustibles y Lubricantes</v>
      </c>
      <c r="U108" s="93">
        <f t="shared" si="13"/>
        <v>53</v>
      </c>
      <c r="V108" s="93" t="str">
        <f>CONCATENATE(U108,"   ",VLOOKUP(U108,GRUPOS!A:B,2,0))</f>
        <v>53   BIENES Y SERVICIOS DE CONSUMO</v>
      </c>
      <c r="W108" s="94" t="str">
        <f>VLOOKUP(S108,PARTIDAS!A:B,2,0)</f>
        <v>Combustibles y Lubricantes</v>
      </c>
      <c r="X108" s="95">
        <v>7499.52</v>
      </c>
      <c r="Y108" s="50"/>
      <c r="Z108" s="54"/>
      <c r="AA108" s="50"/>
      <c r="AB108" s="55"/>
      <c r="AC108" s="55"/>
      <c r="AD108" s="55"/>
      <c r="AE108" s="55"/>
      <c r="AF108" s="56"/>
      <c r="AG108" s="56"/>
      <c r="AH108" s="56"/>
      <c r="AI108" s="56"/>
      <c r="AJ108" s="96">
        <f t="shared" si="15"/>
        <v>7499.52</v>
      </c>
      <c r="AK108" s="97" t="b">
        <f t="shared" si="11"/>
        <v>1</v>
      </c>
      <c r="AL108" s="83">
        <f t="shared" si="12"/>
        <v>0</v>
      </c>
    </row>
    <row r="109" spans="1:38" s="53" customFormat="1" ht="86.25">
      <c r="A109" s="38" t="str">
        <f t="shared" si="10"/>
        <v>570530105Servicio teléfonos satelitales Nuevo</v>
      </c>
      <c r="B109" s="39" t="s">
        <v>1118</v>
      </c>
      <c r="C109" s="39" t="s">
        <v>34</v>
      </c>
      <c r="D109" s="43" t="s">
        <v>1136</v>
      </c>
      <c r="E109" s="43" t="s">
        <v>140</v>
      </c>
      <c r="F109" s="43" t="s">
        <v>156</v>
      </c>
      <c r="G109" s="104" t="s">
        <v>173</v>
      </c>
      <c r="H109" s="103" t="s">
        <v>174</v>
      </c>
      <c r="I109" s="88">
        <v>4745.13</v>
      </c>
      <c r="J109" s="88">
        <v>0</v>
      </c>
      <c r="K109" s="43" t="s">
        <v>37</v>
      </c>
      <c r="L109" s="90">
        <v>1701</v>
      </c>
      <c r="M109" s="47">
        <v>57</v>
      </c>
      <c r="N109" s="91" t="s">
        <v>1116</v>
      </c>
      <c r="O109" s="91" t="s">
        <v>1175</v>
      </c>
      <c r="P109" s="91" t="s">
        <v>38</v>
      </c>
      <c r="Q109" s="91" t="s">
        <v>38</v>
      </c>
      <c r="R109" s="92" t="s">
        <v>39</v>
      </c>
      <c r="S109" s="47">
        <v>530105</v>
      </c>
      <c r="T109" s="47" t="str">
        <f t="shared" si="14"/>
        <v>530105 Telecomunicaciones</v>
      </c>
      <c r="U109" s="93">
        <f t="shared" si="13"/>
        <v>53</v>
      </c>
      <c r="V109" s="93" t="str">
        <f>CONCATENATE(U109,"   ",VLOOKUP(U109,GRUPOS!A:B,2,0))</f>
        <v>53   BIENES Y SERVICIOS DE CONSUMO</v>
      </c>
      <c r="W109" s="94" t="str">
        <f>VLOOKUP(S109,PARTIDAS!A:B,2,0)</f>
        <v>Telecomunicaciones</v>
      </c>
      <c r="X109" s="95">
        <v>4745.13</v>
      </c>
      <c r="Y109" s="50"/>
      <c r="Z109" s="54"/>
      <c r="AA109" s="50"/>
      <c r="AB109" s="55"/>
      <c r="AC109" s="55"/>
      <c r="AD109" s="55"/>
      <c r="AE109" s="55"/>
      <c r="AF109" s="56"/>
      <c r="AG109" s="56"/>
      <c r="AH109" s="56"/>
      <c r="AI109" s="56"/>
      <c r="AJ109" s="96">
        <f t="shared" si="15"/>
        <v>4745.13</v>
      </c>
      <c r="AK109" s="97" t="b">
        <f t="shared" si="11"/>
        <v>1</v>
      </c>
      <c r="AL109" s="83">
        <f t="shared" si="12"/>
        <v>0</v>
      </c>
    </row>
    <row r="110" spans="1:38" s="53" customFormat="1" ht="86.25">
      <c r="A110" s="38" t="str">
        <f t="shared" si="10"/>
        <v>570530105Internet satelital Nuevo</v>
      </c>
      <c r="B110" s="39" t="s">
        <v>1118</v>
      </c>
      <c r="C110" s="39" t="s">
        <v>34</v>
      </c>
      <c r="D110" s="43" t="s">
        <v>1136</v>
      </c>
      <c r="E110" s="43" t="s">
        <v>140</v>
      </c>
      <c r="F110" s="43" t="s">
        <v>156</v>
      </c>
      <c r="G110" s="104" t="s">
        <v>171</v>
      </c>
      <c r="H110" s="103" t="s">
        <v>172</v>
      </c>
      <c r="I110" s="88">
        <v>15000</v>
      </c>
      <c r="J110" s="88">
        <v>0</v>
      </c>
      <c r="K110" s="43" t="s">
        <v>37</v>
      </c>
      <c r="L110" s="90">
        <v>1701</v>
      </c>
      <c r="M110" s="47">
        <v>57</v>
      </c>
      <c r="N110" s="91" t="s">
        <v>1116</v>
      </c>
      <c r="O110" s="91" t="s">
        <v>1175</v>
      </c>
      <c r="P110" s="91" t="s">
        <v>38</v>
      </c>
      <c r="Q110" s="91" t="s">
        <v>38</v>
      </c>
      <c r="R110" s="92" t="s">
        <v>39</v>
      </c>
      <c r="S110" s="47">
        <v>530105</v>
      </c>
      <c r="T110" s="47" t="str">
        <f t="shared" si="14"/>
        <v>530105 Telecomunicaciones</v>
      </c>
      <c r="U110" s="93">
        <f t="shared" si="13"/>
        <v>53</v>
      </c>
      <c r="V110" s="93" t="str">
        <f>CONCATENATE(U110,"   ",VLOOKUP(U110,GRUPOS!A:B,2,0))</f>
        <v>53   BIENES Y SERVICIOS DE CONSUMO</v>
      </c>
      <c r="W110" s="94" t="str">
        <f>VLOOKUP(S110,PARTIDAS!A:B,2,0)</f>
        <v>Telecomunicaciones</v>
      </c>
      <c r="X110" s="95">
        <v>15000</v>
      </c>
      <c r="Y110" s="50"/>
      <c r="Z110" s="54"/>
      <c r="AA110" s="50"/>
      <c r="AB110" s="55"/>
      <c r="AC110" s="55"/>
      <c r="AD110" s="55"/>
      <c r="AE110" s="55"/>
      <c r="AF110" s="56"/>
      <c r="AG110" s="56"/>
      <c r="AH110" s="56"/>
      <c r="AI110" s="56"/>
      <c r="AJ110" s="96">
        <f t="shared" si="15"/>
        <v>15000</v>
      </c>
      <c r="AK110" s="97" t="b">
        <f t="shared" si="11"/>
        <v>1</v>
      </c>
      <c r="AL110" s="83">
        <f t="shared" si="12"/>
        <v>0</v>
      </c>
    </row>
    <row r="111" spans="1:38" s="53" customFormat="1" ht="120.75">
      <c r="A111" s="38" t="str">
        <f t="shared" si="10"/>
        <v>570531411Kits de filtros Osmosis Inversa y Cartuchos Big BlueNuevo</v>
      </c>
      <c r="B111" s="39" t="s">
        <v>1118</v>
      </c>
      <c r="C111" s="39" t="s">
        <v>34</v>
      </c>
      <c r="D111" s="43" t="s">
        <v>1136</v>
      </c>
      <c r="E111" s="43" t="s">
        <v>140</v>
      </c>
      <c r="F111" s="43" t="s">
        <v>156</v>
      </c>
      <c r="G111" s="104" t="s">
        <v>157</v>
      </c>
      <c r="H111" s="103" t="s">
        <v>158</v>
      </c>
      <c r="I111" s="88">
        <v>1234.02</v>
      </c>
      <c r="J111" s="88">
        <v>0</v>
      </c>
      <c r="K111" s="43" t="s">
        <v>37</v>
      </c>
      <c r="L111" s="90">
        <v>1701</v>
      </c>
      <c r="M111" s="47">
        <v>57</v>
      </c>
      <c r="N111" s="91" t="s">
        <v>1116</v>
      </c>
      <c r="O111" s="91" t="s">
        <v>1175</v>
      </c>
      <c r="P111" s="91" t="s">
        <v>38</v>
      </c>
      <c r="Q111" s="91" t="s">
        <v>38</v>
      </c>
      <c r="R111" s="92" t="s">
        <v>39</v>
      </c>
      <c r="S111" s="47">
        <v>531411</v>
      </c>
      <c r="T111" s="47" t="str">
        <f t="shared" si="14"/>
        <v>531411 Partes y Repuestos</v>
      </c>
      <c r="U111" s="93">
        <f t="shared" si="13"/>
        <v>53</v>
      </c>
      <c r="V111" s="93" t="str">
        <f>CONCATENATE(U111,"   ",VLOOKUP(U111,GRUPOS!A:B,2,0))</f>
        <v>53   BIENES Y SERVICIOS DE CONSUMO</v>
      </c>
      <c r="W111" s="94" t="str">
        <f>VLOOKUP(S111,PARTIDAS!A:B,2,0)</f>
        <v>Partes y Repuestos</v>
      </c>
      <c r="X111" s="95">
        <v>1234.02</v>
      </c>
      <c r="Y111" s="50"/>
      <c r="Z111" s="54"/>
      <c r="AA111" s="50"/>
      <c r="AB111" s="55"/>
      <c r="AC111" s="55"/>
      <c r="AD111" s="55"/>
      <c r="AE111" s="55"/>
      <c r="AF111" s="56"/>
      <c r="AG111" s="56"/>
      <c r="AH111" s="56"/>
      <c r="AI111" s="56"/>
      <c r="AJ111" s="96">
        <f t="shared" si="15"/>
        <v>1234.02</v>
      </c>
      <c r="AK111" s="97" t="b">
        <f t="shared" si="11"/>
        <v>1</v>
      </c>
      <c r="AL111" s="83">
        <f t="shared" si="12"/>
        <v>0</v>
      </c>
    </row>
    <row r="112" spans="1:38" s="53" customFormat="1" ht="86.25">
      <c r="A112" s="38" t="str">
        <f t="shared" si="10"/>
        <v>570530405Mantenimiento y reparación de canoasNuevo</v>
      </c>
      <c r="B112" s="39" t="s">
        <v>1118</v>
      </c>
      <c r="C112" s="39" t="s">
        <v>34</v>
      </c>
      <c r="D112" s="43" t="s">
        <v>1136</v>
      </c>
      <c r="E112" s="43" t="s">
        <v>140</v>
      </c>
      <c r="F112" s="43" t="s">
        <v>156</v>
      </c>
      <c r="G112" s="104" t="s">
        <v>161</v>
      </c>
      <c r="H112" s="103" t="s">
        <v>162</v>
      </c>
      <c r="I112" s="88">
        <v>5040</v>
      </c>
      <c r="J112" s="88">
        <v>0</v>
      </c>
      <c r="K112" s="43" t="s">
        <v>37</v>
      </c>
      <c r="L112" s="90">
        <v>1701</v>
      </c>
      <c r="M112" s="47">
        <v>57</v>
      </c>
      <c r="N112" s="91" t="s">
        <v>1116</v>
      </c>
      <c r="O112" s="91" t="s">
        <v>1175</v>
      </c>
      <c r="P112" s="91" t="s">
        <v>38</v>
      </c>
      <c r="Q112" s="91" t="s">
        <v>38</v>
      </c>
      <c r="R112" s="92" t="s">
        <v>39</v>
      </c>
      <c r="S112" s="47">
        <v>530405</v>
      </c>
      <c r="T112" s="47" t="str">
        <f t="shared" si="14"/>
        <v>530405 Vehiculos (Instalacion- Mantenimiento y Reparaciones)</v>
      </c>
      <c r="U112" s="93">
        <f t="shared" si="13"/>
        <v>53</v>
      </c>
      <c r="V112" s="93" t="str">
        <f>CONCATENATE(U112,"   ",VLOOKUP(U112,GRUPOS!A:B,2,0))</f>
        <v>53   BIENES Y SERVICIOS DE CONSUMO</v>
      </c>
      <c r="W112" s="94" t="str">
        <f>VLOOKUP(S112,PARTIDAS!A:B,2,0)</f>
        <v>Vehiculos (Instalacion- Mantenimiento y Reparaciones)</v>
      </c>
      <c r="X112" s="95">
        <v>5040</v>
      </c>
      <c r="Y112" s="50"/>
      <c r="Z112" s="54"/>
      <c r="AA112" s="50"/>
      <c r="AB112" s="55"/>
      <c r="AC112" s="55"/>
      <c r="AD112" s="55"/>
      <c r="AE112" s="55"/>
      <c r="AF112" s="56"/>
      <c r="AG112" s="56"/>
      <c r="AH112" s="56"/>
      <c r="AI112" s="56"/>
      <c r="AJ112" s="96">
        <f t="shared" si="15"/>
        <v>5040</v>
      </c>
      <c r="AK112" s="97" t="b">
        <f t="shared" si="11"/>
        <v>1</v>
      </c>
      <c r="AL112" s="83">
        <f t="shared" si="12"/>
        <v>0</v>
      </c>
    </row>
    <row r="113" spans="1:38" s="53" customFormat="1" ht="86.25">
      <c r="A113" s="38" t="str">
        <f t="shared" si="10"/>
        <v>570530404Mantenimiento y reparación de motores fuera de bordaNuevo</v>
      </c>
      <c r="B113" s="39" t="s">
        <v>1118</v>
      </c>
      <c r="C113" s="39" t="s">
        <v>34</v>
      </c>
      <c r="D113" s="43" t="s">
        <v>1136</v>
      </c>
      <c r="E113" s="43" t="s">
        <v>140</v>
      </c>
      <c r="F113" s="43" t="s">
        <v>156</v>
      </c>
      <c r="G113" s="104" t="s">
        <v>163</v>
      </c>
      <c r="H113" s="103" t="s">
        <v>164</v>
      </c>
      <c r="I113" s="88">
        <v>1800</v>
      </c>
      <c r="J113" s="88">
        <v>0</v>
      </c>
      <c r="K113" s="43" t="s">
        <v>37</v>
      </c>
      <c r="L113" s="90">
        <v>1701</v>
      </c>
      <c r="M113" s="47">
        <v>57</v>
      </c>
      <c r="N113" s="91" t="s">
        <v>1116</v>
      </c>
      <c r="O113" s="91" t="s">
        <v>1175</v>
      </c>
      <c r="P113" s="91" t="s">
        <v>38</v>
      </c>
      <c r="Q113" s="91" t="s">
        <v>38</v>
      </c>
      <c r="R113" s="92" t="s">
        <v>39</v>
      </c>
      <c r="S113" s="47">
        <v>530404</v>
      </c>
      <c r="T113" s="47" t="str">
        <f t="shared" si="14"/>
        <v>530404 Maquinarias y Equipos (Instalacion- Mantenimiento y Reparaciones)</v>
      </c>
      <c r="U113" s="93">
        <f t="shared" si="13"/>
        <v>53</v>
      </c>
      <c r="V113" s="93" t="str">
        <f>CONCATENATE(U113,"   ",VLOOKUP(U113,GRUPOS!A:B,2,0))</f>
        <v>53   BIENES Y SERVICIOS DE CONSUMO</v>
      </c>
      <c r="W113" s="94" t="str">
        <f>VLOOKUP(S113,PARTIDAS!A:B,2,0)</f>
        <v>Maquinarias y Equipos (Instalacion- Mantenimiento y Reparaciones)</v>
      </c>
      <c r="X113" s="95">
        <v>1800</v>
      </c>
      <c r="Y113" s="50"/>
      <c r="Z113" s="54"/>
      <c r="AA113" s="50"/>
      <c r="AB113" s="55"/>
      <c r="AC113" s="55"/>
      <c r="AD113" s="55"/>
      <c r="AE113" s="55"/>
      <c r="AF113" s="56"/>
      <c r="AG113" s="56"/>
      <c r="AH113" s="56"/>
      <c r="AI113" s="56"/>
      <c r="AJ113" s="96">
        <f t="shared" si="15"/>
        <v>1800</v>
      </c>
      <c r="AK113" s="97" t="b">
        <f t="shared" si="11"/>
        <v>1</v>
      </c>
      <c r="AL113" s="83">
        <f t="shared" si="12"/>
        <v>0</v>
      </c>
    </row>
    <row r="114" spans="1:38" s="53" customFormat="1" ht="103.5">
      <c r="A114" s="38" t="str">
        <f t="shared" si="10"/>
        <v>570530209Servicio de desratización y fumigación integral para el control de plagas dentro de la estación de monitoreo de la ZITTArrastre</v>
      </c>
      <c r="B114" s="39" t="s">
        <v>1118</v>
      </c>
      <c r="C114" s="39" t="s">
        <v>34</v>
      </c>
      <c r="D114" s="43" t="s">
        <v>1136</v>
      </c>
      <c r="E114" s="43" t="s">
        <v>140</v>
      </c>
      <c r="F114" s="43" t="s">
        <v>156</v>
      </c>
      <c r="G114" s="104" t="s">
        <v>165</v>
      </c>
      <c r="H114" s="103" t="s">
        <v>166</v>
      </c>
      <c r="I114" s="88">
        <v>3518.14</v>
      </c>
      <c r="J114" s="88">
        <v>3518.04</v>
      </c>
      <c r="K114" s="43" t="s">
        <v>1151</v>
      </c>
      <c r="L114" s="90">
        <v>1701</v>
      </c>
      <c r="M114" s="47">
        <v>57</v>
      </c>
      <c r="N114" s="91" t="s">
        <v>1116</v>
      </c>
      <c r="O114" s="91" t="s">
        <v>1175</v>
      </c>
      <c r="P114" s="91" t="s">
        <v>38</v>
      </c>
      <c r="Q114" s="91" t="s">
        <v>38</v>
      </c>
      <c r="R114" s="92" t="s">
        <v>39</v>
      </c>
      <c r="S114" s="47">
        <v>530209</v>
      </c>
      <c r="T114" s="47" t="str">
        <f t="shared" si="14"/>
        <v>530209 Servicio de Aseo -Lavado-Vestimenta de Trabajo- Fumigacion -Desinfeccion y Limpieza de las Instalaciones del Sector Publico</v>
      </c>
      <c r="U114" s="93">
        <f t="shared" si="13"/>
        <v>53</v>
      </c>
      <c r="V114" s="93" t="str">
        <f>CONCATENATE(U114,"   ",VLOOKUP(U114,GRUPOS!A:B,2,0))</f>
        <v>53   BIENES Y SERVICIOS DE CONSUMO</v>
      </c>
      <c r="W114" s="94" t="str">
        <f>VLOOKUP(S114,PARTIDAS!A:B,2,0)</f>
        <v>Servicio de Aseo -Lavado-Vestimenta de Trabajo- Fumigacion -Desinfeccion y Limpieza de las Instalaciones del Sector Publico</v>
      </c>
      <c r="X114" s="95">
        <v>3518.14</v>
      </c>
      <c r="Y114" s="50"/>
      <c r="Z114" s="54"/>
      <c r="AA114" s="50"/>
      <c r="AB114" s="55"/>
      <c r="AC114" s="55"/>
      <c r="AD114" s="55"/>
      <c r="AE114" s="55"/>
      <c r="AF114" s="56"/>
      <c r="AG114" s="56"/>
      <c r="AH114" s="56"/>
      <c r="AI114" s="56"/>
      <c r="AJ114" s="96">
        <f t="shared" si="15"/>
        <v>3518.14</v>
      </c>
      <c r="AK114" s="97" t="b">
        <f t="shared" si="11"/>
        <v>1</v>
      </c>
      <c r="AL114" s="83">
        <f t="shared" si="12"/>
        <v>0</v>
      </c>
    </row>
    <row r="115" spans="1:38" s="53" customFormat="1" ht="120.75">
      <c r="A115" s="38" t="str">
        <f t="shared" si="10"/>
        <v>570530209Servicio de desratización y fumigación Nuevo</v>
      </c>
      <c r="B115" s="39" t="s">
        <v>1118</v>
      </c>
      <c r="C115" s="39" t="s">
        <v>34</v>
      </c>
      <c r="D115" s="43" t="s">
        <v>1136</v>
      </c>
      <c r="E115" s="43" t="s">
        <v>140</v>
      </c>
      <c r="F115" s="43" t="s">
        <v>156</v>
      </c>
      <c r="G115" s="104" t="s">
        <v>167</v>
      </c>
      <c r="H115" s="103" t="s">
        <v>168</v>
      </c>
      <c r="I115" s="88">
        <v>5017.16</v>
      </c>
      <c r="J115" s="88">
        <v>0</v>
      </c>
      <c r="K115" s="43" t="s">
        <v>37</v>
      </c>
      <c r="L115" s="90">
        <v>1701</v>
      </c>
      <c r="M115" s="47">
        <v>57</v>
      </c>
      <c r="N115" s="91" t="s">
        <v>1116</v>
      </c>
      <c r="O115" s="91" t="s">
        <v>1175</v>
      </c>
      <c r="P115" s="91" t="s">
        <v>38</v>
      </c>
      <c r="Q115" s="91" t="s">
        <v>38</v>
      </c>
      <c r="R115" s="92" t="s">
        <v>39</v>
      </c>
      <c r="S115" s="47">
        <v>530209</v>
      </c>
      <c r="T115" s="47" t="str">
        <f t="shared" si="14"/>
        <v>530209 Servicio de Aseo -Lavado-Vestimenta de Trabajo- Fumigacion -Desinfeccion y Limpieza de las Instalaciones del Sector Publico</v>
      </c>
      <c r="U115" s="93">
        <f t="shared" si="13"/>
        <v>53</v>
      </c>
      <c r="V115" s="93" t="str">
        <f>CONCATENATE(U115,"   ",VLOOKUP(U115,GRUPOS!A:B,2,0))</f>
        <v>53   BIENES Y SERVICIOS DE CONSUMO</v>
      </c>
      <c r="W115" s="94" t="str">
        <f>VLOOKUP(S115,PARTIDAS!A:B,2,0)</f>
        <v>Servicio de Aseo -Lavado-Vestimenta de Trabajo- Fumigacion -Desinfeccion y Limpieza de las Instalaciones del Sector Publico</v>
      </c>
      <c r="X115" s="95">
        <v>5017.16</v>
      </c>
      <c r="Y115" s="50"/>
      <c r="Z115" s="54"/>
      <c r="AA115" s="50"/>
      <c r="AB115" s="55"/>
      <c r="AC115" s="55"/>
      <c r="AD115" s="55"/>
      <c r="AE115" s="55"/>
      <c r="AF115" s="56"/>
      <c r="AG115" s="56"/>
      <c r="AH115" s="56"/>
      <c r="AI115" s="56"/>
      <c r="AJ115" s="96">
        <f t="shared" si="15"/>
        <v>5017.16</v>
      </c>
      <c r="AK115" s="97" t="b">
        <f t="shared" si="11"/>
        <v>1</v>
      </c>
      <c r="AL115" s="83">
        <f t="shared" si="12"/>
        <v>0</v>
      </c>
    </row>
    <row r="116" spans="1:38" s="53" customFormat="1" ht="103.5">
      <c r="A116" s="38" t="str">
        <f t="shared" si="10"/>
        <v>570530201SobrevuelosNuevo</v>
      </c>
      <c r="B116" s="39" t="s">
        <v>1118</v>
      </c>
      <c r="C116" s="39" t="s">
        <v>34</v>
      </c>
      <c r="D116" s="43" t="s">
        <v>1136</v>
      </c>
      <c r="E116" s="43" t="s">
        <v>140</v>
      </c>
      <c r="F116" s="43" t="s">
        <v>156</v>
      </c>
      <c r="G116" s="104" t="s">
        <v>169</v>
      </c>
      <c r="H116" s="103" t="s">
        <v>170</v>
      </c>
      <c r="I116" s="88">
        <v>5669.73</v>
      </c>
      <c r="J116" s="88">
        <v>4211.8</v>
      </c>
      <c r="K116" s="43" t="s">
        <v>37</v>
      </c>
      <c r="L116" s="90">
        <v>1701</v>
      </c>
      <c r="M116" s="47">
        <v>57</v>
      </c>
      <c r="N116" s="91" t="s">
        <v>1116</v>
      </c>
      <c r="O116" s="91" t="s">
        <v>1175</v>
      </c>
      <c r="P116" s="91" t="s">
        <v>38</v>
      </c>
      <c r="Q116" s="91" t="s">
        <v>38</v>
      </c>
      <c r="R116" s="92" t="s">
        <v>39</v>
      </c>
      <c r="S116" s="47">
        <v>530201</v>
      </c>
      <c r="T116" s="47" t="str">
        <f t="shared" si="14"/>
        <v>530201 Transporte de Personal</v>
      </c>
      <c r="U116" s="93">
        <f t="shared" si="13"/>
        <v>53</v>
      </c>
      <c r="V116" s="93" t="str">
        <f>CONCATENATE(U116,"   ",VLOOKUP(U116,GRUPOS!A:B,2,0))</f>
        <v>53   BIENES Y SERVICIOS DE CONSUMO</v>
      </c>
      <c r="W116" s="94" t="str">
        <f>VLOOKUP(S116,PARTIDAS!A:B,2,0)</f>
        <v>Transporte de Personal</v>
      </c>
      <c r="X116" s="95">
        <v>5669.73</v>
      </c>
      <c r="Y116" s="50"/>
      <c r="Z116" s="54"/>
      <c r="AA116" s="50"/>
      <c r="AB116" s="55"/>
      <c r="AC116" s="55"/>
      <c r="AD116" s="55"/>
      <c r="AE116" s="55"/>
      <c r="AF116" s="56"/>
      <c r="AG116" s="56"/>
      <c r="AH116" s="56"/>
      <c r="AI116" s="56"/>
      <c r="AJ116" s="96">
        <f t="shared" si="15"/>
        <v>5669.73</v>
      </c>
      <c r="AK116" s="97" t="b">
        <f t="shared" si="11"/>
        <v>1</v>
      </c>
      <c r="AL116" s="83">
        <f t="shared" si="12"/>
        <v>0</v>
      </c>
    </row>
    <row r="117" spans="1:38" s="53" customFormat="1" ht="86.25">
      <c r="A117" s="38" t="str">
        <f t="shared" si="10"/>
        <v>570530702Plataforma web y móvil de gestión de datos y localización inteligenteNuevo</v>
      </c>
      <c r="B117" s="39" t="s">
        <v>1118</v>
      </c>
      <c r="C117" s="39" t="s">
        <v>34</v>
      </c>
      <c r="D117" s="43" t="s">
        <v>1136</v>
      </c>
      <c r="E117" s="41" t="s">
        <v>140</v>
      </c>
      <c r="F117" s="43" t="s">
        <v>156</v>
      </c>
      <c r="G117" s="43" t="s">
        <v>1152</v>
      </c>
      <c r="H117" s="43" t="s">
        <v>1153</v>
      </c>
      <c r="I117" s="88">
        <v>0</v>
      </c>
      <c r="J117" s="88">
        <v>0</v>
      </c>
      <c r="K117" s="43" t="s">
        <v>37</v>
      </c>
      <c r="L117" s="42">
        <v>1701</v>
      </c>
      <c r="M117" s="47">
        <v>57</v>
      </c>
      <c r="N117" s="91" t="s">
        <v>1116</v>
      </c>
      <c r="O117" s="91" t="s">
        <v>1175</v>
      </c>
      <c r="P117" s="46" t="s">
        <v>182</v>
      </c>
      <c r="Q117" s="46" t="s">
        <v>38</v>
      </c>
      <c r="R117" s="46" t="s">
        <v>39</v>
      </c>
      <c r="S117" s="62">
        <v>530702</v>
      </c>
      <c r="T117" s="45" t="str">
        <f t="shared" si="14"/>
        <v>530702 Arrendamiento y Licencias de Uso de Paquetes Informaticos</v>
      </c>
      <c r="U117" s="93">
        <f t="shared" si="13"/>
        <v>53</v>
      </c>
      <c r="V117" s="93" t="str">
        <f>CONCATENATE(U117,"   ",VLOOKUP(U117,GRUPOS!A:B,2,0))</f>
        <v>53   BIENES Y SERVICIOS DE CONSUMO</v>
      </c>
      <c r="W117" s="48" t="str">
        <f>VLOOKUP(S117,PARTIDAS!A:B,2,0)</f>
        <v>Arrendamiento y Licencias de Uso de Paquetes Informaticos</v>
      </c>
      <c r="X117" s="49"/>
      <c r="Y117" s="49"/>
      <c r="Z117" s="54"/>
      <c r="AA117" s="54"/>
      <c r="AB117" s="55"/>
      <c r="AC117" s="55"/>
      <c r="AD117" s="55"/>
      <c r="AE117" s="55"/>
      <c r="AF117" s="56"/>
      <c r="AG117" s="56"/>
      <c r="AH117" s="56"/>
      <c r="AI117" s="56"/>
      <c r="AJ117" s="96">
        <f t="shared" si="15"/>
        <v>0</v>
      </c>
      <c r="AK117" s="97" t="b">
        <f t="shared" si="11"/>
        <v>1</v>
      </c>
      <c r="AL117" s="83">
        <f t="shared" si="12"/>
        <v>0</v>
      </c>
    </row>
    <row r="118" spans="1:38" s="53" customFormat="1" ht="86.25">
      <c r="A118" s="38" t="str">
        <f t="shared" si="10"/>
        <v>570530804Por determinarNuevo</v>
      </c>
      <c r="B118" s="39" t="s">
        <v>1118</v>
      </c>
      <c r="C118" s="39" t="s">
        <v>34</v>
      </c>
      <c r="D118" s="43" t="s">
        <v>1136</v>
      </c>
      <c r="E118" s="43" t="s">
        <v>1119</v>
      </c>
      <c r="F118" s="43" t="s">
        <v>179</v>
      </c>
      <c r="G118" s="104" t="s">
        <v>1121</v>
      </c>
      <c r="H118" s="103" t="s">
        <v>1121</v>
      </c>
      <c r="I118" s="88">
        <v>0</v>
      </c>
      <c r="J118" s="88">
        <v>0</v>
      </c>
      <c r="K118" s="43" t="s">
        <v>37</v>
      </c>
      <c r="L118" s="90">
        <v>1701</v>
      </c>
      <c r="M118" s="47">
        <v>57</v>
      </c>
      <c r="N118" s="91" t="s">
        <v>1116</v>
      </c>
      <c r="O118" s="91" t="s">
        <v>1175</v>
      </c>
      <c r="P118" s="91" t="s">
        <v>38</v>
      </c>
      <c r="Q118" s="91" t="s">
        <v>38</v>
      </c>
      <c r="R118" s="92" t="s">
        <v>39</v>
      </c>
      <c r="S118" s="47">
        <v>530804</v>
      </c>
      <c r="T118" s="47" t="str">
        <f t="shared" si="14"/>
        <v>530804 Materiales de Oficina</v>
      </c>
      <c r="U118" s="93">
        <f t="shared" si="13"/>
        <v>53</v>
      </c>
      <c r="V118" s="93" t="str">
        <f>CONCATENATE(U118,"   ",VLOOKUP(U118,GRUPOS!A:B,2,0))</f>
        <v>53   BIENES Y SERVICIOS DE CONSUMO</v>
      </c>
      <c r="W118" s="94" t="str">
        <f>VLOOKUP(S118,PARTIDAS!A:B,2,0)</f>
        <v>Materiales de Oficina</v>
      </c>
      <c r="X118" s="50"/>
      <c r="Y118" s="50"/>
      <c r="Z118" s="54"/>
      <c r="AA118" s="50"/>
      <c r="AB118" s="55"/>
      <c r="AC118" s="55"/>
      <c r="AD118" s="55"/>
      <c r="AE118" s="55"/>
      <c r="AF118" s="56"/>
      <c r="AG118" s="56"/>
      <c r="AH118" s="56"/>
      <c r="AI118" s="56"/>
      <c r="AJ118" s="96">
        <f t="shared" si="15"/>
        <v>0</v>
      </c>
      <c r="AK118" s="97" t="b">
        <f t="shared" si="11"/>
        <v>1</v>
      </c>
      <c r="AL118" s="83">
        <f t="shared" si="12"/>
        <v>0</v>
      </c>
    </row>
    <row r="119" spans="1:38" s="53" customFormat="1" ht="86.25">
      <c r="A119" s="38" t="str">
        <f t="shared" si="10"/>
        <v>570530801Por determinarNuevo</v>
      </c>
      <c r="B119" s="39" t="s">
        <v>1118</v>
      </c>
      <c r="C119" s="39" t="s">
        <v>34</v>
      </c>
      <c r="D119" s="43" t="s">
        <v>1136</v>
      </c>
      <c r="E119" s="43" t="s">
        <v>1119</v>
      </c>
      <c r="F119" s="43" t="s">
        <v>179</v>
      </c>
      <c r="G119" s="104" t="s">
        <v>1121</v>
      </c>
      <c r="H119" s="103" t="s">
        <v>1121</v>
      </c>
      <c r="I119" s="88">
        <v>0</v>
      </c>
      <c r="J119" s="88">
        <v>0</v>
      </c>
      <c r="K119" s="43" t="s">
        <v>37</v>
      </c>
      <c r="L119" s="90">
        <v>1701</v>
      </c>
      <c r="M119" s="47">
        <v>57</v>
      </c>
      <c r="N119" s="91" t="s">
        <v>1116</v>
      </c>
      <c r="O119" s="91" t="s">
        <v>1175</v>
      </c>
      <c r="P119" s="91" t="s">
        <v>38</v>
      </c>
      <c r="Q119" s="91" t="s">
        <v>38</v>
      </c>
      <c r="R119" s="92" t="s">
        <v>39</v>
      </c>
      <c r="S119" s="47">
        <v>530801</v>
      </c>
      <c r="T119" s="47" t="str">
        <f t="shared" si="14"/>
        <v>530801 Alimentos y Bebidas</v>
      </c>
      <c r="U119" s="93">
        <f t="shared" si="13"/>
        <v>53</v>
      </c>
      <c r="V119" s="93" t="str">
        <f>CONCATENATE(U119,"   ",VLOOKUP(U119,GRUPOS!A:B,2,0))</f>
        <v>53   BIENES Y SERVICIOS DE CONSUMO</v>
      </c>
      <c r="W119" s="94" t="str">
        <f>VLOOKUP(S119,PARTIDAS!A:B,2,0)</f>
        <v>Alimentos y Bebidas</v>
      </c>
      <c r="X119" s="50"/>
      <c r="Y119" s="50"/>
      <c r="Z119" s="54"/>
      <c r="AA119" s="50"/>
      <c r="AB119" s="55"/>
      <c r="AC119" s="55"/>
      <c r="AD119" s="55"/>
      <c r="AE119" s="55"/>
      <c r="AF119" s="56"/>
      <c r="AG119" s="56"/>
      <c r="AH119" s="56"/>
      <c r="AI119" s="56"/>
      <c r="AJ119" s="96">
        <f t="shared" si="15"/>
        <v>0</v>
      </c>
      <c r="AK119" s="97" t="b">
        <f t="shared" si="11"/>
        <v>1</v>
      </c>
      <c r="AL119" s="83">
        <f t="shared" si="12"/>
        <v>0</v>
      </c>
    </row>
    <row r="120" spans="1:38" s="53" customFormat="1" ht="86.25">
      <c r="A120" s="38" t="str">
        <f t="shared" si="10"/>
        <v>570530502Por determinarNuevo</v>
      </c>
      <c r="B120" s="39" t="s">
        <v>1118</v>
      </c>
      <c r="C120" s="39" t="s">
        <v>34</v>
      </c>
      <c r="D120" s="43" t="s">
        <v>1136</v>
      </c>
      <c r="E120" s="43" t="s">
        <v>1119</v>
      </c>
      <c r="F120" s="43" t="s">
        <v>179</v>
      </c>
      <c r="G120" s="104" t="s">
        <v>1121</v>
      </c>
      <c r="H120" s="103" t="s">
        <v>1121</v>
      </c>
      <c r="I120" s="88">
        <v>0</v>
      </c>
      <c r="J120" s="88">
        <v>0</v>
      </c>
      <c r="K120" s="43" t="s">
        <v>37</v>
      </c>
      <c r="L120" s="90">
        <v>1701</v>
      </c>
      <c r="M120" s="47">
        <v>57</v>
      </c>
      <c r="N120" s="91" t="s">
        <v>1116</v>
      </c>
      <c r="O120" s="91" t="s">
        <v>1175</v>
      </c>
      <c r="P120" s="91" t="s">
        <v>38</v>
      </c>
      <c r="Q120" s="91" t="s">
        <v>38</v>
      </c>
      <c r="R120" s="92" t="s">
        <v>39</v>
      </c>
      <c r="S120" s="47">
        <v>530502</v>
      </c>
      <c r="T120" s="47" t="str">
        <f t="shared" si="14"/>
        <v>530502 Edificios- Locales y Residencias- Parqueaderos- Casilleros Judiciales y Bancarios (Arrendamientos)</v>
      </c>
      <c r="U120" s="93">
        <f t="shared" si="13"/>
        <v>53</v>
      </c>
      <c r="V120" s="93" t="str">
        <f>CONCATENATE(U120,"   ",VLOOKUP(U120,GRUPOS!A:B,2,0))</f>
        <v>53   BIENES Y SERVICIOS DE CONSUMO</v>
      </c>
      <c r="W120" s="94" t="str">
        <f>VLOOKUP(S120,PARTIDAS!A:B,2,0)</f>
        <v>Edificios- Locales y Residencias- Parqueaderos- Casilleros Judiciales y Bancarios (Arrendamientos)</v>
      </c>
      <c r="X120" s="50"/>
      <c r="Y120" s="50"/>
      <c r="Z120" s="54"/>
      <c r="AA120" s="50"/>
      <c r="AB120" s="55"/>
      <c r="AC120" s="55"/>
      <c r="AD120" s="55"/>
      <c r="AE120" s="55"/>
      <c r="AF120" s="56"/>
      <c r="AG120" s="56"/>
      <c r="AH120" s="56"/>
      <c r="AI120" s="56"/>
      <c r="AJ120" s="96">
        <f t="shared" si="15"/>
        <v>0</v>
      </c>
      <c r="AK120" s="97" t="b">
        <f t="shared" si="11"/>
        <v>1</v>
      </c>
      <c r="AL120" s="83">
        <f t="shared" si="12"/>
        <v>0</v>
      </c>
    </row>
    <row r="121" spans="1:38" s="53" customFormat="1" ht="86.25">
      <c r="A121" s="38" t="str">
        <f t="shared" si="10"/>
        <v>570530106Por determinarNuevo</v>
      </c>
      <c r="B121" s="39" t="s">
        <v>1118</v>
      </c>
      <c r="C121" s="39" t="s">
        <v>34</v>
      </c>
      <c r="D121" s="43" t="s">
        <v>1136</v>
      </c>
      <c r="E121" s="43" t="s">
        <v>1119</v>
      </c>
      <c r="F121" s="43" t="s">
        <v>179</v>
      </c>
      <c r="G121" s="104" t="s">
        <v>1121</v>
      </c>
      <c r="H121" s="103" t="s">
        <v>1121</v>
      </c>
      <c r="I121" s="88">
        <v>0</v>
      </c>
      <c r="J121" s="88">
        <v>0</v>
      </c>
      <c r="K121" s="43" t="s">
        <v>37</v>
      </c>
      <c r="L121" s="90">
        <v>1701</v>
      </c>
      <c r="M121" s="47">
        <v>57</v>
      </c>
      <c r="N121" s="91" t="s">
        <v>1116</v>
      </c>
      <c r="O121" s="91" t="s">
        <v>1175</v>
      </c>
      <c r="P121" s="91" t="s">
        <v>38</v>
      </c>
      <c r="Q121" s="91" t="s">
        <v>38</v>
      </c>
      <c r="R121" s="92" t="s">
        <v>39</v>
      </c>
      <c r="S121" s="47">
        <v>530106</v>
      </c>
      <c r="T121" s="47" t="str">
        <f t="shared" si="14"/>
        <v>530106 Servicio de Correo</v>
      </c>
      <c r="U121" s="93">
        <f t="shared" si="13"/>
        <v>53</v>
      </c>
      <c r="V121" s="93" t="str">
        <f>CONCATENATE(U121,"   ",VLOOKUP(U121,GRUPOS!A:B,2,0))</f>
        <v>53   BIENES Y SERVICIOS DE CONSUMO</v>
      </c>
      <c r="W121" s="94" t="str">
        <f>VLOOKUP(S121,PARTIDAS!A:B,2,0)</f>
        <v>Servicio de Correo</v>
      </c>
      <c r="X121" s="50"/>
      <c r="Y121" s="50"/>
      <c r="Z121" s="54"/>
      <c r="AA121" s="50"/>
      <c r="AB121" s="55"/>
      <c r="AC121" s="55"/>
      <c r="AD121" s="55"/>
      <c r="AE121" s="55"/>
      <c r="AF121" s="56"/>
      <c r="AG121" s="56"/>
      <c r="AH121" s="56"/>
      <c r="AI121" s="56"/>
      <c r="AJ121" s="96">
        <f t="shared" si="15"/>
        <v>0</v>
      </c>
      <c r="AK121" s="97" t="b">
        <f t="shared" si="11"/>
        <v>1</v>
      </c>
      <c r="AL121" s="83">
        <f t="shared" si="12"/>
        <v>0</v>
      </c>
    </row>
    <row r="122" spans="1:38" s="53" customFormat="1" ht="103.5">
      <c r="A122" s="38" t="str">
        <f t="shared" si="10"/>
        <v>570530402Por determinarNuevo</v>
      </c>
      <c r="B122" s="39" t="s">
        <v>1118</v>
      </c>
      <c r="C122" s="39" t="s">
        <v>34</v>
      </c>
      <c r="D122" s="43" t="s">
        <v>1136</v>
      </c>
      <c r="E122" s="43" t="s">
        <v>1119</v>
      </c>
      <c r="F122" s="43" t="s">
        <v>179</v>
      </c>
      <c r="G122" s="104" t="s">
        <v>1121</v>
      </c>
      <c r="H122" s="103" t="s">
        <v>1121</v>
      </c>
      <c r="I122" s="88">
        <v>0</v>
      </c>
      <c r="J122" s="88">
        <v>0</v>
      </c>
      <c r="K122" s="43" t="s">
        <v>37</v>
      </c>
      <c r="L122" s="90">
        <v>1701</v>
      </c>
      <c r="M122" s="47">
        <v>57</v>
      </c>
      <c r="N122" s="91" t="s">
        <v>1116</v>
      </c>
      <c r="O122" s="91" t="s">
        <v>1175</v>
      </c>
      <c r="P122" s="91" t="s">
        <v>38</v>
      </c>
      <c r="Q122" s="91" t="s">
        <v>38</v>
      </c>
      <c r="R122" s="92" t="s">
        <v>39</v>
      </c>
      <c r="S122" s="47">
        <v>530402</v>
      </c>
      <c r="T122" s="47" t="str">
        <f t="shared" si="14"/>
        <v>530402 Edificios- Locales- Residencias y Cableado Estructurado (Mantenimiento - Reparaciones e Instalaciones)</v>
      </c>
      <c r="U122" s="93">
        <f t="shared" si="13"/>
        <v>53</v>
      </c>
      <c r="V122" s="93" t="str">
        <f>CONCATENATE(U122,"   ",VLOOKUP(U122,GRUPOS!A:B,2,0))</f>
        <v>53   BIENES Y SERVICIOS DE CONSUMO</v>
      </c>
      <c r="W122" s="94" t="str">
        <f>VLOOKUP(S122,PARTIDAS!A:B,2,0)</f>
        <v>Edificios- Locales- Residencias y Cableado Estructurado (Mantenimiento - Reparaciones e Instalaciones)</v>
      </c>
      <c r="X122" s="50"/>
      <c r="Y122" s="50"/>
      <c r="Z122" s="54"/>
      <c r="AA122" s="50"/>
      <c r="AB122" s="55"/>
      <c r="AC122" s="55"/>
      <c r="AD122" s="55"/>
      <c r="AE122" s="55"/>
      <c r="AF122" s="56"/>
      <c r="AG122" s="56"/>
      <c r="AH122" s="56"/>
      <c r="AI122" s="56"/>
      <c r="AJ122" s="96">
        <f t="shared" si="15"/>
        <v>0</v>
      </c>
      <c r="AK122" s="97" t="b">
        <f t="shared" si="11"/>
        <v>1</v>
      </c>
      <c r="AL122" s="83">
        <f t="shared" si="12"/>
        <v>0</v>
      </c>
    </row>
    <row r="123" spans="1:38" s="53" customFormat="1" ht="86.25">
      <c r="A123" s="38" t="str">
        <f t="shared" si="10"/>
        <v>570531404Por determinarNuevo</v>
      </c>
      <c r="B123" s="39" t="s">
        <v>1118</v>
      </c>
      <c r="C123" s="39" t="s">
        <v>34</v>
      </c>
      <c r="D123" s="43" t="s">
        <v>1136</v>
      </c>
      <c r="E123" s="43" t="s">
        <v>1119</v>
      </c>
      <c r="F123" s="43" t="s">
        <v>179</v>
      </c>
      <c r="G123" s="104" t="s">
        <v>1121</v>
      </c>
      <c r="H123" s="103" t="s">
        <v>1121</v>
      </c>
      <c r="I123" s="88">
        <v>0</v>
      </c>
      <c r="J123" s="88">
        <v>0</v>
      </c>
      <c r="K123" s="43" t="s">
        <v>37</v>
      </c>
      <c r="L123" s="90">
        <v>1701</v>
      </c>
      <c r="M123" s="47">
        <v>57</v>
      </c>
      <c r="N123" s="91" t="s">
        <v>1116</v>
      </c>
      <c r="O123" s="91" t="s">
        <v>1175</v>
      </c>
      <c r="P123" s="91" t="s">
        <v>38</v>
      </c>
      <c r="Q123" s="91" t="s">
        <v>38</v>
      </c>
      <c r="R123" s="92" t="s">
        <v>39</v>
      </c>
      <c r="S123" s="47">
        <v>531404</v>
      </c>
      <c r="T123" s="47" t="str">
        <f t="shared" si="14"/>
        <v>531404 Maquinarias y Equipos (Bienes Muebles no Depreciables)</v>
      </c>
      <c r="U123" s="93">
        <f t="shared" si="13"/>
        <v>53</v>
      </c>
      <c r="V123" s="93" t="str">
        <f>CONCATENATE(U123,"   ",VLOOKUP(U123,GRUPOS!A:B,2,0))</f>
        <v>53   BIENES Y SERVICIOS DE CONSUMO</v>
      </c>
      <c r="W123" s="94" t="str">
        <f>VLOOKUP(S123,PARTIDAS!A:B,2,0)</f>
        <v>Maquinarias y Equipos (Bienes Muebles no Depreciables)</v>
      </c>
      <c r="X123" s="50"/>
      <c r="Y123" s="50"/>
      <c r="Z123" s="54"/>
      <c r="AA123" s="50"/>
      <c r="AB123" s="55"/>
      <c r="AC123" s="55"/>
      <c r="AD123" s="55"/>
      <c r="AE123" s="55"/>
      <c r="AF123" s="56"/>
      <c r="AG123" s="56"/>
      <c r="AH123" s="56"/>
      <c r="AI123" s="56"/>
      <c r="AJ123" s="96">
        <f t="shared" si="15"/>
        <v>0</v>
      </c>
      <c r="AK123" s="97" t="b">
        <f t="shared" si="11"/>
        <v>1</v>
      </c>
      <c r="AL123" s="83">
        <f t="shared" si="12"/>
        <v>0</v>
      </c>
    </row>
    <row r="124" spans="1:38" s="53" customFormat="1" ht="86.25">
      <c r="A124" s="38" t="str">
        <f t="shared" si="10"/>
        <v>570531403Por determinarNuevo</v>
      </c>
      <c r="B124" s="39" t="s">
        <v>1118</v>
      </c>
      <c r="C124" s="39" t="s">
        <v>34</v>
      </c>
      <c r="D124" s="43" t="s">
        <v>1136</v>
      </c>
      <c r="E124" s="43" t="s">
        <v>1119</v>
      </c>
      <c r="F124" s="43" t="s">
        <v>179</v>
      </c>
      <c r="G124" s="104" t="s">
        <v>1121</v>
      </c>
      <c r="H124" s="103" t="s">
        <v>1121</v>
      </c>
      <c r="I124" s="88">
        <v>0</v>
      </c>
      <c r="J124" s="88">
        <v>0</v>
      </c>
      <c r="K124" s="43" t="s">
        <v>37</v>
      </c>
      <c r="L124" s="90">
        <v>1701</v>
      </c>
      <c r="M124" s="47">
        <v>57</v>
      </c>
      <c r="N124" s="91" t="s">
        <v>1116</v>
      </c>
      <c r="O124" s="91" t="s">
        <v>1175</v>
      </c>
      <c r="P124" s="91" t="s">
        <v>38</v>
      </c>
      <c r="Q124" s="91" t="s">
        <v>38</v>
      </c>
      <c r="R124" s="92" t="s">
        <v>39</v>
      </c>
      <c r="S124" s="47">
        <v>531403</v>
      </c>
      <c r="T124" s="47" t="str">
        <f t="shared" si="14"/>
        <v>531403 Mobiliarios (Bienes Muebles no Depreciables)</v>
      </c>
      <c r="U124" s="93">
        <f t="shared" si="13"/>
        <v>53</v>
      </c>
      <c r="V124" s="93" t="str">
        <f>CONCATENATE(U124,"   ",VLOOKUP(U124,GRUPOS!A:B,2,0))</f>
        <v>53   BIENES Y SERVICIOS DE CONSUMO</v>
      </c>
      <c r="W124" s="94" t="str">
        <f>VLOOKUP(S124,PARTIDAS!A:B,2,0)</f>
        <v>Mobiliarios (Bienes Muebles no Depreciables)</v>
      </c>
      <c r="X124" s="50"/>
      <c r="Y124" s="50"/>
      <c r="Z124" s="54"/>
      <c r="AA124" s="50"/>
      <c r="AB124" s="55"/>
      <c r="AC124" s="55"/>
      <c r="AD124" s="55"/>
      <c r="AE124" s="55"/>
      <c r="AF124" s="56"/>
      <c r="AG124" s="56"/>
      <c r="AH124" s="56"/>
      <c r="AI124" s="56"/>
      <c r="AJ124" s="96">
        <f t="shared" si="15"/>
        <v>0</v>
      </c>
      <c r="AK124" s="97" t="b">
        <f t="shared" si="11"/>
        <v>1</v>
      </c>
      <c r="AL124" s="83">
        <f t="shared" si="12"/>
        <v>0</v>
      </c>
    </row>
    <row r="125" spans="1:38" s="53" customFormat="1" ht="86.25">
      <c r="A125" s="38" t="str">
        <f t="shared" si="10"/>
        <v>570530803Por determinarNuevo</v>
      </c>
      <c r="B125" s="39" t="s">
        <v>1118</v>
      </c>
      <c r="C125" s="39" t="s">
        <v>34</v>
      </c>
      <c r="D125" s="43" t="s">
        <v>1136</v>
      </c>
      <c r="E125" s="43" t="s">
        <v>1119</v>
      </c>
      <c r="F125" s="43" t="s">
        <v>179</v>
      </c>
      <c r="G125" s="104" t="s">
        <v>1121</v>
      </c>
      <c r="H125" s="103" t="s">
        <v>1121</v>
      </c>
      <c r="I125" s="88">
        <v>0</v>
      </c>
      <c r="J125" s="88">
        <v>0</v>
      </c>
      <c r="K125" s="43" t="s">
        <v>37</v>
      </c>
      <c r="L125" s="90">
        <v>1701</v>
      </c>
      <c r="M125" s="47">
        <v>57</v>
      </c>
      <c r="N125" s="91" t="s">
        <v>1116</v>
      </c>
      <c r="O125" s="91" t="s">
        <v>1175</v>
      </c>
      <c r="P125" s="91" t="s">
        <v>38</v>
      </c>
      <c r="Q125" s="91" t="s">
        <v>38</v>
      </c>
      <c r="R125" s="92" t="s">
        <v>39</v>
      </c>
      <c r="S125" s="47">
        <v>530803</v>
      </c>
      <c r="T125" s="47" t="str">
        <f t="shared" si="14"/>
        <v>530803 Combustibles y Lubricantes</v>
      </c>
      <c r="U125" s="93">
        <f t="shared" si="13"/>
        <v>53</v>
      </c>
      <c r="V125" s="93" t="str">
        <f>CONCATENATE(U125,"   ",VLOOKUP(U125,GRUPOS!A:B,2,0))</f>
        <v>53   BIENES Y SERVICIOS DE CONSUMO</v>
      </c>
      <c r="W125" s="94" t="str">
        <f>VLOOKUP(S125,PARTIDAS!A:B,2,0)</f>
        <v>Combustibles y Lubricantes</v>
      </c>
      <c r="X125" s="50"/>
      <c r="Y125" s="50"/>
      <c r="Z125" s="54"/>
      <c r="AA125" s="50"/>
      <c r="AB125" s="55"/>
      <c r="AC125" s="55"/>
      <c r="AD125" s="55"/>
      <c r="AE125" s="55"/>
      <c r="AF125" s="56"/>
      <c r="AG125" s="56"/>
      <c r="AH125" s="56"/>
      <c r="AI125" s="56"/>
      <c r="AJ125" s="96">
        <f t="shared" si="15"/>
        <v>0</v>
      </c>
      <c r="AK125" s="97" t="b">
        <f t="shared" si="11"/>
        <v>1</v>
      </c>
      <c r="AL125" s="83">
        <f t="shared" si="12"/>
        <v>0</v>
      </c>
    </row>
    <row r="126" spans="1:38" s="53" customFormat="1" ht="86.25">
      <c r="A126" s="38" t="str">
        <f t="shared" si="10"/>
        <v>570530802Por determinarNuevo</v>
      </c>
      <c r="B126" s="39" t="s">
        <v>1118</v>
      </c>
      <c r="C126" s="39" t="s">
        <v>34</v>
      </c>
      <c r="D126" s="43" t="s">
        <v>1136</v>
      </c>
      <c r="E126" s="43" t="s">
        <v>1119</v>
      </c>
      <c r="F126" s="43" t="s">
        <v>179</v>
      </c>
      <c r="G126" s="104" t="s">
        <v>1121</v>
      </c>
      <c r="H126" s="103" t="s">
        <v>1121</v>
      </c>
      <c r="I126" s="88">
        <v>0</v>
      </c>
      <c r="J126" s="88">
        <v>0</v>
      </c>
      <c r="K126" s="43" t="s">
        <v>37</v>
      </c>
      <c r="L126" s="90">
        <v>1701</v>
      </c>
      <c r="M126" s="47">
        <v>57</v>
      </c>
      <c r="N126" s="91" t="s">
        <v>1116</v>
      </c>
      <c r="O126" s="91" t="s">
        <v>1175</v>
      </c>
      <c r="P126" s="91" t="s">
        <v>38</v>
      </c>
      <c r="Q126" s="91" t="s">
        <v>38</v>
      </c>
      <c r="R126" s="92" t="s">
        <v>39</v>
      </c>
      <c r="S126" s="47">
        <v>530802</v>
      </c>
      <c r="T126" s="47" t="str">
        <f t="shared" si="14"/>
        <v>530802 Vestuario- Lenceria- Prendas de Proteccion- y- Accesorios para Uniformes Militares y Policiales- y- Carpas </v>
      </c>
      <c r="U126" s="93">
        <f t="shared" si="13"/>
        <v>53</v>
      </c>
      <c r="V126" s="93" t="str">
        <f>CONCATENATE(U126,"   ",VLOOKUP(U126,GRUPOS!A:B,2,0))</f>
        <v>53   BIENES Y SERVICIOS DE CONSUMO</v>
      </c>
      <c r="W126" s="94" t="str">
        <f>VLOOKUP(S126,PARTIDAS!A:B,2,0)</f>
        <v>Vestuario- Lenceria- Prendas de Proteccion- y- Accesorios para Uniformes Militares y Policiales- y- Carpas </v>
      </c>
      <c r="X126" s="50"/>
      <c r="Y126" s="50"/>
      <c r="Z126" s="54"/>
      <c r="AA126" s="50"/>
      <c r="AB126" s="55"/>
      <c r="AC126" s="55"/>
      <c r="AD126" s="55"/>
      <c r="AE126" s="55"/>
      <c r="AF126" s="56"/>
      <c r="AG126" s="56"/>
      <c r="AH126" s="56"/>
      <c r="AI126" s="56"/>
      <c r="AJ126" s="96">
        <f t="shared" si="15"/>
        <v>0</v>
      </c>
      <c r="AK126" s="97" t="b">
        <f t="shared" si="11"/>
        <v>1</v>
      </c>
      <c r="AL126" s="83">
        <f t="shared" si="12"/>
        <v>0</v>
      </c>
    </row>
    <row r="127" spans="1:38" s="53" customFormat="1" ht="86.25">
      <c r="A127" s="38" t="str">
        <f t="shared" si="10"/>
        <v>570530404Por determinarNuevo</v>
      </c>
      <c r="B127" s="39" t="s">
        <v>1118</v>
      </c>
      <c r="C127" s="39" t="s">
        <v>34</v>
      </c>
      <c r="D127" s="43" t="s">
        <v>1136</v>
      </c>
      <c r="E127" s="43" t="s">
        <v>1119</v>
      </c>
      <c r="F127" s="43" t="s">
        <v>179</v>
      </c>
      <c r="G127" s="104" t="s">
        <v>1121</v>
      </c>
      <c r="H127" s="103" t="s">
        <v>1121</v>
      </c>
      <c r="I127" s="88">
        <v>0</v>
      </c>
      <c r="J127" s="88">
        <v>0</v>
      </c>
      <c r="K127" s="43" t="s">
        <v>37</v>
      </c>
      <c r="L127" s="90">
        <v>1701</v>
      </c>
      <c r="M127" s="47">
        <v>57</v>
      </c>
      <c r="N127" s="91" t="s">
        <v>1116</v>
      </c>
      <c r="O127" s="91" t="s">
        <v>1175</v>
      </c>
      <c r="P127" s="91" t="s">
        <v>38</v>
      </c>
      <c r="Q127" s="91" t="s">
        <v>38</v>
      </c>
      <c r="R127" s="92" t="s">
        <v>39</v>
      </c>
      <c r="S127" s="47">
        <v>530404</v>
      </c>
      <c r="T127" s="47" t="str">
        <f t="shared" si="14"/>
        <v>530404 Maquinarias y Equipos (Instalacion- Mantenimiento y Reparaciones)</v>
      </c>
      <c r="U127" s="93">
        <f t="shared" si="13"/>
        <v>53</v>
      </c>
      <c r="V127" s="93" t="str">
        <f>CONCATENATE(U127,"   ",VLOOKUP(U127,GRUPOS!A:B,2,0))</f>
        <v>53   BIENES Y SERVICIOS DE CONSUMO</v>
      </c>
      <c r="W127" s="94" t="str">
        <f>VLOOKUP(S127,PARTIDAS!A:B,2,0)</f>
        <v>Maquinarias y Equipos (Instalacion- Mantenimiento y Reparaciones)</v>
      </c>
      <c r="X127" s="50"/>
      <c r="Y127" s="50"/>
      <c r="Z127" s="54"/>
      <c r="AA127" s="50"/>
      <c r="AB127" s="55"/>
      <c r="AC127" s="55"/>
      <c r="AD127" s="55"/>
      <c r="AE127" s="55"/>
      <c r="AF127" s="56"/>
      <c r="AG127" s="56"/>
      <c r="AH127" s="56"/>
      <c r="AI127" s="56"/>
      <c r="AJ127" s="96">
        <f t="shared" si="15"/>
        <v>0</v>
      </c>
      <c r="AK127" s="97" t="b">
        <f t="shared" si="11"/>
        <v>1</v>
      </c>
      <c r="AL127" s="83">
        <f t="shared" si="12"/>
        <v>0</v>
      </c>
    </row>
    <row r="128" spans="1:38" s="53" customFormat="1" ht="86.25">
      <c r="A128" s="38" t="str">
        <f t="shared" si="10"/>
        <v>570530105Por determinarNuevo</v>
      </c>
      <c r="B128" s="39" t="s">
        <v>1118</v>
      </c>
      <c r="C128" s="39" t="s">
        <v>34</v>
      </c>
      <c r="D128" s="43" t="s">
        <v>1136</v>
      </c>
      <c r="E128" s="43" t="s">
        <v>1119</v>
      </c>
      <c r="F128" s="43" t="s">
        <v>179</v>
      </c>
      <c r="G128" s="104" t="s">
        <v>1121</v>
      </c>
      <c r="H128" s="103" t="s">
        <v>1121</v>
      </c>
      <c r="I128" s="88">
        <v>0</v>
      </c>
      <c r="J128" s="88">
        <v>0</v>
      </c>
      <c r="K128" s="43" t="s">
        <v>37</v>
      </c>
      <c r="L128" s="90">
        <v>1701</v>
      </c>
      <c r="M128" s="47">
        <v>57</v>
      </c>
      <c r="N128" s="91" t="s">
        <v>1116</v>
      </c>
      <c r="O128" s="91" t="s">
        <v>1175</v>
      </c>
      <c r="P128" s="91" t="s">
        <v>38</v>
      </c>
      <c r="Q128" s="91" t="s">
        <v>38</v>
      </c>
      <c r="R128" s="92" t="s">
        <v>39</v>
      </c>
      <c r="S128" s="47">
        <v>530105</v>
      </c>
      <c r="T128" s="47" t="str">
        <f t="shared" si="14"/>
        <v>530105 Telecomunicaciones</v>
      </c>
      <c r="U128" s="93">
        <f t="shared" si="13"/>
        <v>53</v>
      </c>
      <c r="V128" s="93" t="str">
        <f>CONCATENATE(U128,"   ",VLOOKUP(U128,GRUPOS!A:B,2,0))</f>
        <v>53   BIENES Y SERVICIOS DE CONSUMO</v>
      </c>
      <c r="W128" s="94" t="str">
        <f>VLOOKUP(S128,PARTIDAS!A:B,2,0)</f>
        <v>Telecomunicaciones</v>
      </c>
      <c r="X128" s="50"/>
      <c r="Y128" s="50"/>
      <c r="Z128" s="54"/>
      <c r="AA128" s="50"/>
      <c r="AB128" s="55"/>
      <c r="AC128" s="55"/>
      <c r="AD128" s="55"/>
      <c r="AE128" s="55"/>
      <c r="AF128" s="56"/>
      <c r="AG128" s="56"/>
      <c r="AH128" s="56"/>
      <c r="AI128" s="56"/>
      <c r="AJ128" s="96">
        <f t="shared" si="15"/>
        <v>0</v>
      </c>
      <c r="AK128" s="97" t="b">
        <f t="shared" si="11"/>
        <v>1</v>
      </c>
      <c r="AL128" s="83">
        <f t="shared" si="12"/>
        <v>0</v>
      </c>
    </row>
    <row r="129" spans="1:38" s="53" customFormat="1" ht="86.25">
      <c r="A129" s="38" t="str">
        <f t="shared" si="10"/>
        <v>570530105Por determinarNuevo</v>
      </c>
      <c r="B129" s="39" t="s">
        <v>1118</v>
      </c>
      <c r="C129" s="39" t="s">
        <v>34</v>
      </c>
      <c r="D129" s="43" t="s">
        <v>1136</v>
      </c>
      <c r="E129" s="43" t="s">
        <v>1119</v>
      </c>
      <c r="F129" s="43" t="s">
        <v>179</v>
      </c>
      <c r="G129" s="104" t="s">
        <v>1121</v>
      </c>
      <c r="H129" s="103" t="s">
        <v>1121</v>
      </c>
      <c r="I129" s="88">
        <v>0</v>
      </c>
      <c r="J129" s="88">
        <v>0</v>
      </c>
      <c r="K129" s="43" t="s">
        <v>37</v>
      </c>
      <c r="L129" s="90">
        <v>1701</v>
      </c>
      <c r="M129" s="47">
        <v>57</v>
      </c>
      <c r="N129" s="91" t="s">
        <v>1116</v>
      </c>
      <c r="O129" s="91" t="s">
        <v>1175</v>
      </c>
      <c r="P129" s="91" t="s">
        <v>38</v>
      </c>
      <c r="Q129" s="91" t="s">
        <v>38</v>
      </c>
      <c r="R129" s="92" t="s">
        <v>39</v>
      </c>
      <c r="S129" s="47">
        <v>530105</v>
      </c>
      <c r="T129" s="47" t="str">
        <f aca="true" t="shared" si="16" ref="T129:T163">+CONCATENATE(S129," ",W129)</f>
        <v>530105 Telecomunicaciones</v>
      </c>
      <c r="U129" s="93">
        <f t="shared" si="13"/>
        <v>53</v>
      </c>
      <c r="V129" s="93" t="str">
        <f>CONCATENATE(U129,"   ",VLOOKUP(U129,GRUPOS!A:B,2,0))</f>
        <v>53   BIENES Y SERVICIOS DE CONSUMO</v>
      </c>
      <c r="W129" s="94" t="str">
        <f>VLOOKUP(S129,PARTIDAS!A:B,2,0)</f>
        <v>Telecomunicaciones</v>
      </c>
      <c r="X129" s="50"/>
      <c r="Y129" s="50"/>
      <c r="Z129" s="54"/>
      <c r="AA129" s="50"/>
      <c r="AB129" s="55"/>
      <c r="AC129" s="55"/>
      <c r="AD129" s="55"/>
      <c r="AE129" s="55"/>
      <c r="AF129" s="56"/>
      <c r="AG129" s="56"/>
      <c r="AH129" s="56"/>
      <c r="AI129" s="56"/>
      <c r="AJ129" s="96">
        <f aca="true" t="shared" si="17" ref="AJ129:AJ163">+SUM(X129:AI129)</f>
        <v>0</v>
      </c>
      <c r="AK129" s="97" t="b">
        <f t="shared" si="11"/>
        <v>1</v>
      </c>
      <c r="AL129" s="83">
        <f t="shared" si="12"/>
        <v>0</v>
      </c>
    </row>
    <row r="130" spans="1:38" s="53" customFormat="1" ht="86.25">
      <c r="A130" s="38" t="str">
        <f t="shared" si="10"/>
        <v>570530704Por determinarNuevo</v>
      </c>
      <c r="B130" s="39" t="s">
        <v>1118</v>
      </c>
      <c r="C130" s="39" t="s">
        <v>34</v>
      </c>
      <c r="D130" s="43" t="s">
        <v>1136</v>
      </c>
      <c r="E130" s="43" t="s">
        <v>1119</v>
      </c>
      <c r="F130" s="43" t="s">
        <v>179</v>
      </c>
      <c r="G130" s="104" t="s">
        <v>1121</v>
      </c>
      <c r="H130" s="103" t="s">
        <v>1121</v>
      </c>
      <c r="I130" s="88">
        <v>0</v>
      </c>
      <c r="J130" s="88">
        <v>0</v>
      </c>
      <c r="K130" s="43" t="s">
        <v>37</v>
      </c>
      <c r="L130" s="90">
        <v>1701</v>
      </c>
      <c r="M130" s="47">
        <v>57</v>
      </c>
      <c r="N130" s="91" t="s">
        <v>1116</v>
      </c>
      <c r="O130" s="91" t="s">
        <v>1175</v>
      </c>
      <c r="P130" s="91" t="s">
        <v>38</v>
      </c>
      <c r="Q130" s="91" t="s">
        <v>38</v>
      </c>
      <c r="R130" s="92" t="s">
        <v>39</v>
      </c>
      <c r="S130" s="47">
        <v>530704</v>
      </c>
      <c r="T130" s="47" t="str">
        <f t="shared" si="16"/>
        <v>530704 Mantenimiento y Reparacion de Equipos y Sistemas Informaticos</v>
      </c>
      <c r="U130" s="93">
        <f t="shared" si="13"/>
        <v>53</v>
      </c>
      <c r="V130" s="93" t="str">
        <f>CONCATENATE(U130,"   ",VLOOKUP(U130,GRUPOS!A:B,2,0))</f>
        <v>53   BIENES Y SERVICIOS DE CONSUMO</v>
      </c>
      <c r="W130" s="94" t="str">
        <f>VLOOKUP(S130,PARTIDAS!A:B,2,0)</f>
        <v>Mantenimiento y Reparacion de Equipos y Sistemas Informaticos</v>
      </c>
      <c r="X130" s="50"/>
      <c r="Y130" s="50"/>
      <c r="Z130" s="54"/>
      <c r="AA130" s="50"/>
      <c r="AB130" s="55"/>
      <c r="AC130" s="55"/>
      <c r="AD130" s="55"/>
      <c r="AE130" s="55"/>
      <c r="AF130" s="56"/>
      <c r="AG130" s="56"/>
      <c r="AH130" s="56"/>
      <c r="AI130" s="56"/>
      <c r="AJ130" s="96">
        <f t="shared" si="17"/>
        <v>0</v>
      </c>
      <c r="AK130" s="97" t="b">
        <f t="shared" si="11"/>
        <v>1</v>
      </c>
      <c r="AL130" s="83">
        <f t="shared" si="12"/>
        <v>0</v>
      </c>
    </row>
    <row r="131" spans="1:38" s="53" customFormat="1" ht="86.25">
      <c r="A131" s="38" t="str">
        <f t="shared" si="10"/>
        <v>570530105Por determinarNuevo</v>
      </c>
      <c r="B131" s="39" t="s">
        <v>1118</v>
      </c>
      <c r="C131" s="39" t="s">
        <v>34</v>
      </c>
      <c r="D131" s="43" t="s">
        <v>1136</v>
      </c>
      <c r="E131" s="43" t="s">
        <v>1119</v>
      </c>
      <c r="F131" s="43" t="s">
        <v>179</v>
      </c>
      <c r="G131" s="104" t="s">
        <v>1120</v>
      </c>
      <c r="H131" s="103" t="s">
        <v>1121</v>
      </c>
      <c r="I131" s="88">
        <v>40000</v>
      </c>
      <c r="J131" s="88">
        <v>0</v>
      </c>
      <c r="K131" s="43" t="s">
        <v>37</v>
      </c>
      <c r="L131" s="90">
        <v>1701</v>
      </c>
      <c r="M131" s="47">
        <v>57</v>
      </c>
      <c r="N131" s="91" t="s">
        <v>1116</v>
      </c>
      <c r="O131" s="91" t="s">
        <v>1175</v>
      </c>
      <c r="P131" s="91" t="s">
        <v>38</v>
      </c>
      <c r="Q131" s="91" t="s">
        <v>38</v>
      </c>
      <c r="R131" s="92" t="s">
        <v>39</v>
      </c>
      <c r="S131" s="47">
        <v>530105</v>
      </c>
      <c r="T131" s="47" t="str">
        <f t="shared" si="16"/>
        <v>530105 Telecomunicaciones</v>
      </c>
      <c r="U131" s="93">
        <f t="shared" si="13"/>
        <v>53</v>
      </c>
      <c r="V131" s="93" t="str">
        <f>CONCATENATE(U131,"   ",VLOOKUP(U131,GRUPOS!A:B,2,0))</f>
        <v>53   BIENES Y SERVICIOS DE CONSUMO</v>
      </c>
      <c r="W131" s="94" t="str">
        <f>VLOOKUP(S131,PARTIDAS!A:B,2,0)</f>
        <v>Telecomunicaciones</v>
      </c>
      <c r="X131" s="50"/>
      <c r="Y131" s="50"/>
      <c r="Z131" s="54"/>
      <c r="AA131" s="50"/>
      <c r="AB131" s="55"/>
      <c r="AC131" s="55">
        <v>20000</v>
      </c>
      <c r="AD131" s="55"/>
      <c r="AE131" s="55">
        <v>10000</v>
      </c>
      <c r="AF131" s="56"/>
      <c r="AG131" s="56"/>
      <c r="AH131" s="56">
        <v>10000</v>
      </c>
      <c r="AI131" s="56"/>
      <c r="AJ131" s="96">
        <f t="shared" si="17"/>
        <v>40000</v>
      </c>
      <c r="AK131" s="97" t="b">
        <f t="shared" si="11"/>
        <v>1</v>
      </c>
      <c r="AL131" s="83">
        <f t="shared" si="12"/>
        <v>0</v>
      </c>
    </row>
    <row r="132" spans="1:38" s="53" customFormat="1" ht="86.25">
      <c r="A132" s="38" t="str">
        <f t="shared" si="10"/>
        <v>570530704Por determinarNuevo</v>
      </c>
      <c r="B132" s="39" t="s">
        <v>1118</v>
      </c>
      <c r="C132" s="39" t="s">
        <v>34</v>
      </c>
      <c r="D132" s="43" t="s">
        <v>1136</v>
      </c>
      <c r="E132" s="43" t="s">
        <v>1119</v>
      </c>
      <c r="F132" s="43" t="s">
        <v>179</v>
      </c>
      <c r="G132" s="104" t="s">
        <v>1122</v>
      </c>
      <c r="H132" s="103" t="s">
        <v>1121</v>
      </c>
      <c r="I132" s="88">
        <v>10000</v>
      </c>
      <c r="J132" s="88">
        <v>0</v>
      </c>
      <c r="K132" s="43" t="s">
        <v>37</v>
      </c>
      <c r="L132" s="90">
        <v>1701</v>
      </c>
      <c r="M132" s="47">
        <v>57</v>
      </c>
      <c r="N132" s="91" t="s">
        <v>1116</v>
      </c>
      <c r="O132" s="91" t="s">
        <v>1175</v>
      </c>
      <c r="P132" s="91" t="s">
        <v>38</v>
      </c>
      <c r="Q132" s="91" t="s">
        <v>38</v>
      </c>
      <c r="R132" s="92" t="s">
        <v>39</v>
      </c>
      <c r="S132" s="47">
        <v>530704</v>
      </c>
      <c r="T132" s="47" t="str">
        <f t="shared" si="16"/>
        <v>530704 Mantenimiento y Reparacion de Equipos y Sistemas Informaticos</v>
      </c>
      <c r="U132" s="93">
        <f t="shared" si="13"/>
        <v>53</v>
      </c>
      <c r="V132" s="93" t="str">
        <f>CONCATENATE(U132,"   ",VLOOKUP(U132,GRUPOS!A:B,2,0))</f>
        <v>53   BIENES Y SERVICIOS DE CONSUMO</v>
      </c>
      <c r="W132" s="94" t="str">
        <f>VLOOKUP(S132,PARTIDAS!A:B,2,0)</f>
        <v>Mantenimiento y Reparacion de Equipos y Sistemas Informaticos</v>
      </c>
      <c r="X132" s="50"/>
      <c r="Y132" s="50"/>
      <c r="Z132" s="54"/>
      <c r="AA132" s="50"/>
      <c r="AB132" s="55"/>
      <c r="AC132" s="55">
        <v>5000</v>
      </c>
      <c r="AD132" s="55"/>
      <c r="AE132" s="55">
        <v>5000</v>
      </c>
      <c r="AF132" s="56"/>
      <c r="AG132" s="56"/>
      <c r="AH132" s="56"/>
      <c r="AI132" s="56"/>
      <c r="AJ132" s="96">
        <f t="shared" si="17"/>
        <v>10000</v>
      </c>
      <c r="AK132" s="97" t="b">
        <f t="shared" si="11"/>
        <v>1</v>
      </c>
      <c r="AL132" s="83">
        <f t="shared" si="12"/>
        <v>0</v>
      </c>
    </row>
    <row r="133" spans="1:38" s="53" customFormat="1" ht="103.5">
      <c r="A133" s="38" t="str">
        <f t="shared" si="10"/>
        <v>570530606Por determinarNuevo</v>
      </c>
      <c r="B133" s="39" t="s">
        <v>1118</v>
      </c>
      <c r="C133" s="39" t="s">
        <v>34</v>
      </c>
      <c r="D133" s="43" t="s">
        <v>1136</v>
      </c>
      <c r="E133" s="43" t="s">
        <v>1119</v>
      </c>
      <c r="F133" s="43" t="s">
        <v>1123</v>
      </c>
      <c r="G133" s="104" t="s">
        <v>1124</v>
      </c>
      <c r="H133" s="103" t="s">
        <v>1121</v>
      </c>
      <c r="I133" s="88">
        <v>8000</v>
      </c>
      <c r="J133" s="88">
        <v>0</v>
      </c>
      <c r="K133" s="43" t="s">
        <v>37</v>
      </c>
      <c r="L133" s="90">
        <v>1701</v>
      </c>
      <c r="M133" s="47">
        <v>57</v>
      </c>
      <c r="N133" s="91" t="s">
        <v>1116</v>
      </c>
      <c r="O133" s="91" t="s">
        <v>1175</v>
      </c>
      <c r="P133" s="91" t="s">
        <v>38</v>
      </c>
      <c r="Q133" s="91" t="s">
        <v>38</v>
      </c>
      <c r="R133" s="92" t="s">
        <v>39</v>
      </c>
      <c r="S133" s="47">
        <v>530606</v>
      </c>
      <c r="T133" s="47" t="str">
        <f t="shared" si="16"/>
        <v>530606 Honorarios por Contratos Civiles de Servicios</v>
      </c>
      <c r="U133" s="93">
        <f t="shared" si="13"/>
        <v>53</v>
      </c>
      <c r="V133" s="93" t="str">
        <f>CONCATENATE(U133,"   ",VLOOKUP(U133,GRUPOS!A:B,2,0))</f>
        <v>53   BIENES Y SERVICIOS DE CONSUMO</v>
      </c>
      <c r="W133" s="94" t="str">
        <f>VLOOKUP(S133,PARTIDAS!A:B,2,0)</f>
        <v>Honorarios por Contratos Civiles de Servicios</v>
      </c>
      <c r="X133" s="50">
        <v>2000</v>
      </c>
      <c r="Y133" s="50">
        <v>2000</v>
      </c>
      <c r="Z133" s="54">
        <v>4000</v>
      </c>
      <c r="AA133" s="50"/>
      <c r="AB133" s="55"/>
      <c r="AC133" s="55"/>
      <c r="AD133" s="55"/>
      <c r="AE133" s="55"/>
      <c r="AF133" s="56"/>
      <c r="AG133" s="56"/>
      <c r="AH133" s="56"/>
      <c r="AI133" s="56"/>
      <c r="AJ133" s="96">
        <f t="shared" si="17"/>
        <v>8000</v>
      </c>
      <c r="AK133" s="97" t="b">
        <f t="shared" si="11"/>
        <v>1</v>
      </c>
      <c r="AL133" s="83">
        <f t="shared" si="12"/>
        <v>0</v>
      </c>
    </row>
    <row r="134" spans="1:38" s="53" customFormat="1" ht="172.5">
      <c r="A134" s="38" t="str">
        <f t="shared" si="10"/>
        <v>570530204Por determinarNuevo</v>
      </c>
      <c r="B134" s="39" t="s">
        <v>1118</v>
      </c>
      <c r="C134" s="39" t="s">
        <v>34</v>
      </c>
      <c r="D134" s="43" t="s">
        <v>1136</v>
      </c>
      <c r="E134" s="43" t="s">
        <v>1119</v>
      </c>
      <c r="F134" s="43" t="s">
        <v>1123</v>
      </c>
      <c r="G134" s="104" t="s">
        <v>1125</v>
      </c>
      <c r="H134" s="103" t="s">
        <v>1121</v>
      </c>
      <c r="I134" s="88">
        <v>7000</v>
      </c>
      <c r="J134" s="88">
        <v>0</v>
      </c>
      <c r="K134" s="43" t="s">
        <v>37</v>
      </c>
      <c r="L134" s="90">
        <v>1701</v>
      </c>
      <c r="M134" s="47">
        <v>57</v>
      </c>
      <c r="N134" s="91" t="s">
        <v>1116</v>
      </c>
      <c r="O134" s="91" t="s">
        <v>1175</v>
      </c>
      <c r="P134" s="91" t="s">
        <v>38</v>
      </c>
      <c r="Q134" s="91" t="s">
        <v>38</v>
      </c>
      <c r="R134" s="92" t="s">
        <v>39</v>
      </c>
      <c r="S134" s="47">
        <v>530204</v>
      </c>
      <c r="T134" s="47" t="str">
        <f t="shared" si="16"/>
        <v>530204 Edicion - Impresion - Reproduccion -Publicaciones Suscripciones - Fotocopiado - Traduccion - Empastado - Enmarcacion - Serigrafia - Fotografia - Carnetizacion - Filmacion e Imagenes Satelitales</v>
      </c>
      <c r="U134" s="93">
        <f t="shared" si="13"/>
        <v>53</v>
      </c>
      <c r="V134" s="93" t="str">
        <f>CONCATENATE(U134,"   ",VLOOKUP(U134,GRUPOS!A:B,2,0))</f>
        <v>53   BIENES Y SERVICIOS DE CONSUMO</v>
      </c>
      <c r="W134" s="94" t="str">
        <f>VLOOKUP(S134,PARTIDAS!A:B,2,0)</f>
        <v>Edicion - Impresion - Reproduccion -Publicaciones Suscripciones - Fotocopiado - Traduccion - Empastado - Enmarcacion - Serigrafia - Fotografia - Carnetizacion - Filmacion e Imagenes Satelitales</v>
      </c>
      <c r="X134" s="50"/>
      <c r="Y134" s="50">
        <v>1000</v>
      </c>
      <c r="Z134" s="54">
        <v>1000</v>
      </c>
      <c r="AA134" s="50">
        <v>1000</v>
      </c>
      <c r="AB134" s="55">
        <v>1000</v>
      </c>
      <c r="AC134" s="55">
        <v>1000</v>
      </c>
      <c r="AD134" s="55">
        <v>1000</v>
      </c>
      <c r="AE134" s="55">
        <v>1000</v>
      </c>
      <c r="AF134" s="56"/>
      <c r="AG134" s="56"/>
      <c r="AH134" s="56"/>
      <c r="AI134" s="56"/>
      <c r="AJ134" s="96">
        <f t="shared" si="17"/>
        <v>7000</v>
      </c>
      <c r="AK134" s="97" t="b">
        <f t="shared" si="11"/>
        <v>1</v>
      </c>
      <c r="AL134" s="83">
        <f t="shared" si="12"/>
        <v>0</v>
      </c>
    </row>
    <row r="135" spans="1:38" s="53" customFormat="1" ht="103.5">
      <c r="A135" s="38" t="str">
        <f t="shared" si="10"/>
        <v>570530307Por determinarNuevo</v>
      </c>
      <c r="B135" s="39" t="s">
        <v>1118</v>
      </c>
      <c r="C135" s="39" t="s">
        <v>34</v>
      </c>
      <c r="D135" s="43" t="s">
        <v>1136</v>
      </c>
      <c r="E135" s="43" t="s">
        <v>1119</v>
      </c>
      <c r="F135" s="43" t="s">
        <v>1123</v>
      </c>
      <c r="G135" s="104" t="s">
        <v>1126</v>
      </c>
      <c r="H135" s="103" t="s">
        <v>1121</v>
      </c>
      <c r="I135" s="88">
        <v>10000</v>
      </c>
      <c r="J135" s="88">
        <v>0</v>
      </c>
      <c r="K135" s="43" t="s">
        <v>37</v>
      </c>
      <c r="L135" s="90">
        <v>1701</v>
      </c>
      <c r="M135" s="47">
        <v>57</v>
      </c>
      <c r="N135" s="91" t="s">
        <v>1116</v>
      </c>
      <c r="O135" s="91" t="s">
        <v>1175</v>
      </c>
      <c r="P135" s="91" t="s">
        <v>38</v>
      </c>
      <c r="Q135" s="91" t="s">
        <v>38</v>
      </c>
      <c r="R135" s="92" t="s">
        <v>39</v>
      </c>
      <c r="S135" s="47">
        <v>530307</v>
      </c>
      <c r="T135" s="47" t="str">
        <f t="shared" si="16"/>
        <v>530307 Gastos para la Atencion a Delegados Extranjeros y Nacionales Deportistas- Entrenadores y Cuerpo Tecnico que Representen al Pais</v>
      </c>
      <c r="U135" s="93">
        <f t="shared" si="13"/>
        <v>53</v>
      </c>
      <c r="V135" s="93" t="str">
        <f>CONCATENATE(U135,"   ",VLOOKUP(U135,GRUPOS!A:B,2,0))</f>
        <v>53   BIENES Y SERVICIOS DE CONSUMO</v>
      </c>
      <c r="W135" s="94" t="str">
        <f>VLOOKUP(S135,PARTIDAS!A:B,2,0)</f>
        <v>Gastos para la Atencion a Delegados Extranjeros y Nacionales Deportistas- Entrenadores y Cuerpo Tecnico que Representen al Pais</v>
      </c>
      <c r="X135" s="50"/>
      <c r="Y135" s="50"/>
      <c r="Z135" s="54"/>
      <c r="AA135" s="50"/>
      <c r="AB135" s="55"/>
      <c r="AC135" s="55"/>
      <c r="AD135" s="55"/>
      <c r="AE135" s="55"/>
      <c r="AF135" s="56"/>
      <c r="AG135" s="56">
        <v>10000</v>
      </c>
      <c r="AH135" s="56"/>
      <c r="AI135" s="56"/>
      <c r="AJ135" s="96">
        <f t="shared" si="17"/>
        <v>10000</v>
      </c>
      <c r="AK135" s="97" t="b">
        <f t="shared" si="11"/>
        <v>1</v>
      </c>
      <c r="AL135" s="83">
        <f t="shared" si="12"/>
        <v>0</v>
      </c>
    </row>
    <row r="136" spans="1:38" s="53" customFormat="1" ht="172.5">
      <c r="A136" s="38" t="str">
        <f t="shared" si="10"/>
        <v>570530606Contratación de 1 profesional en el nivel 7, para la evaluación y actualización del Modelo de Atención para Casa de AcogidaArrastre</v>
      </c>
      <c r="B136" s="39" t="s">
        <v>1118</v>
      </c>
      <c r="C136" s="39" t="s">
        <v>34</v>
      </c>
      <c r="D136" s="43" t="s">
        <v>1136</v>
      </c>
      <c r="E136" s="43" t="s">
        <v>145</v>
      </c>
      <c r="F136" s="43" t="s">
        <v>1127</v>
      </c>
      <c r="G136" s="104" t="s">
        <v>146</v>
      </c>
      <c r="H136" s="103" t="s">
        <v>147</v>
      </c>
      <c r="I136" s="88">
        <v>2815.68</v>
      </c>
      <c r="J136" s="88">
        <v>2815.68</v>
      </c>
      <c r="K136" s="43" t="s">
        <v>1151</v>
      </c>
      <c r="L136" s="90">
        <v>1701</v>
      </c>
      <c r="M136" s="47">
        <v>57</v>
      </c>
      <c r="N136" s="91" t="s">
        <v>1116</v>
      </c>
      <c r="O136" s="91" t="s">
        <v>1175</v>
      </c>
      <c r="P136" s="91" t="s">
        <v>38</v>
      </c>
      <c r="Q136" s="91" t="s">
        <v>38</v>
      </c>
      <c r="R136" s="92" t="s">
        <v>39</v>
      </c>
      <c r="S136" s="47">
        <v>530606</v>
      </c>
      <c r="T136" s="47" t="str">
        <f t="shared" si="16"/>
        <v>530606 Honorarios por Contratos Civiles de Servicios</v>
      </c>
      <c r="U136" s="93">
        <f t="shared" si="13"/>
        <v>53</v>
      </c>
      <c r="V136" s="93" t="str">
        <f>CONCATENATE(U136,"   ",VLOOKUP(U136,GRUPOS!A:B,2,0))</f>
        <v>53   BIENES Y SERVICIOS DE CONSUMO</v>
      </c>
      <c r="W136" s="94" t="str">
        <f>VLOOKUP(S136,PARTIDAS!A:B,2,0)</f>
        <v>Honorarios por Contratos Civiles de Servicios</v>
      </c>
      <c r="X136" s="95">
        <v>2815.68</v>
      </c>
      <c r="Y136" s="50"/>
      <c r="Z136" s="54"/>
      <c r="AA136" s="50"/>
      <c r="AB136" s="55"/>
      <c r="AC136" s="55"/>
      <c r="AD136" s="55"/>
      <c r="AE136" s="55"/>
      <c r="AF136" s="56"/>
      <c r="AG136" s="56"/>
      <c r="AH136" s="56"/>
      <c r="AI136" s="56"/>
      <c r="AJ136" s="96">
        <f t="shared" si="17"/>
        <v>2815.68</v>
      </c>
      <c r="AK136" s="97" t="b">
        <f aca="true" t="shared" si="18" ref="AK136:AK199">I136=AJ136</f>
        <v>1</v>
      </c>
      <c r="AL136" s="83">
        <f aca="true" t="shared" si="19" ref="AL136:AL199">I136-AJ136</f>
        <v>0</v>
      </c>
    </row>
    <row r="137" spans="1:38" s="53" customFormat="1" ht="241.5">
      <c r="A137" s="38" t="str">
        <f t="shared" si="10"/>
        <v>570580204Convenios con centros de atención Integral  y casas de acogida  (incluye pago de profesionales, capacitación, beneficiarios/as del centro y el rubro para movilización de los equipos técnicos para el cumplimiento de actividades relacionadas con el objeto del proyecto Fortalecimiento de Centros de Atención Integral para víctimas de violencia intrafamiliar y/o sexual en el EcuadorNuevo</v>
      </c>
      <c r="B137" s="39" t="s">
        <v>1118</v>
      </c>
      <c r="C137" s="39" t="s">
        <v>34</v>
      </c>
      <c r="D137" s="43" t="s">
        <v>1136</v>
      </c>
      <c r="E137" s="43" t="s">
        <v>145</v>
      </c>
      <c r="F137" s="43" t="s">
        <v>1127</v>
      </c>
      <c r="G137" s="104" t="s">
        <v>150</v>
      </c>
      <c r="H137" s="103" t="s">
        <v>151</v>
      </c>
      <c r="I137" s="88">
        <v>2051506</v>
      </c>
      <c r="J137" s="88">
        <v>2051506</v>
      </c>
      <c r="K137" s="43" t="s">
        <v>37</v>
      </c>
      <c r="L137" s="90">
        <v>1701</v>
      </c>
      <c r="M137" s="47">
        <v>57</v>
      </c>
      <c r="N137" s="91" t="s">
        <v>1116</v>
      </c>
      <c r="O137" s="91" t="s">
        <v>1175</v>
      </c>
      <c r="P137" s="91" t="s">
        <v>38</v>
      </c>
      <c r="Q137" s="91" t="s">
        <v>38</v>
      </c>
      <c r="R137" s="92" t="s">
        <v>39</v>
      </c>
      <c r="S137" s="47">
        <v>580204</v>
      </c>
      <c r="T137" s="47" t="str">
        <f t="shared" si="16"/>
        <v>580204 Al Sector Privado no Financiero</v>
      </c>
      <c r="U137" s="93">
        <f aca="true" t="shared" si="20" ref="U137:U200">VALUE(MID(S137,1,2))</f>
        <v>58</v>
      </c>
      <c r="V137" s="93" t="str">
        <f>CONCATENATE(U137,"   ",VLOOKUP(U137,GRUPOS!A:B,2,0))</f>
        <v>58   TRANSFERENCIAS O DONACIONES CORRIENTES</v>
      </c>
      <c r="W137" s="94" t="str">
        <f>VLOOKUP(S137,PARTIDAS!A:B,2,0)</f>
        <v>Al Sector Privado no Financiero</v>
      </c>
      <c r="X137" s="95">
        <v>2051506</v>
      </c>
      <c r="Y137" s="50"/>
      <c r="Z137" s="54"/>
      <c r="AA137" s="50"/>
      <c r="AB137" s="55"/>
      <c r="AC137" s="55"/>
      <c r="AD137" s="55"/>
      <c r="AE137" s="55"/>
      <c r="AF137" s="56"/>
      <c r="AG137" s="56"/>
      <c r="AH137" s="56"/>
      <c r="AI137" s="56"/>
      <c r="AJ137" s="96">
        <f t="shared" si="17"/>
        <v>2051506</v>
      </c>
      <c r="AK137" s="97" t="b">
        <f t="shared" si="18"/>
        <v>1</v>
      </c>
      <c r="AL137" s="83">
        <f t="shared" si="19"/>
        <v>0</v>
      </c>
    </row>
    <row r="138" spans="1:38" s="53" customFormat="1" ht="138">
      <c r="A138" s="38" t="str">
        <f aca="true" t="shared" si="21" ref="A138:A201">CONCATENATE(M138,N138,S138,H138,K138)</f>
        <v>570530606Contratación de un profesional convenio GIZNuevo</v>
      </c>
      <c r="B138" s="39" t="s">
        <v>1118</v>
      </c>
      <c r="C138" s="39" t="s">
        <v>34</v>
      </c>
      <c r="D138" s="43" t="s">
        <v>1136</v>
      </c>
      <c r="E138" s="43" t="s">
        <v>145</v>
      </c>
      <c r="F138" s="43" t="s">
        <v>152</v>
      </c>
      <c r="G138" s="104" t="s">
        <v>153</v>
      </c>
      <c r="H138" s="103" t="s">
        <v>141</v>
      </c>
      <c r="I138" s="88">
        <v>9385.6</v>
      </c>
      <c r="J138" s="88">
        <v>9385.6</v>
      </c>
      <c r="K138" s="43" t="s">
        <v>37</v>
      </c>
      <c r="L138" s="90">
        <v>1701</v>
      </c>
      <c r="M138" s="47">
        <v>57</v>
      </c>
      <c r="N138" s="91" t="s">
        <v>1116</v>
      </c>
      <c r="O138" s="91" t="s">
        <v>1175</v>
      </c>
      <c r="P138" s="91" t="s">
        <v>38</v>
      </c>
      <c r="Q138" s="91" t="s">
        <v>38</v>
      </c>
      <c r="R138" s="92" t="s">
        <v>39</v>
      </c>
      <c r="S138" s="47">
        <v>530606</v>
      </c>
      <c r="T138" s="47" t="str">
        <f t="shared" si="16"/>
        <v>530606 Honorarios por Contratos Civiles de Servicios</v>
      </c>
      <c r="U138" s="93">
        <f t="shared" si="20"/>
        <v>53</v>
      </c>
      <c r="V138" s="93" t="str">
        <f>CONCATENATE(U138,"   ",VLOOKUP(U138,GRUPOS!A:B,2,0))</f>
        <v>53   BIENES Y SERVICIOS DE CONSUMO</v>
      </c>
      <c r="W138" s="94" t="str">
        <f>VLOOKUP(S138,PARTIDAS!A:B,2,0)</f>
        <v>Honorarios por Contratos Civiles de Servicios</v>
      </c>
      <c r="X138" s="95">
        <v>9385.6</v>
      </c>
      <c r="Y138" s="50"/>
      <c r="Z138" s="54"/>
      <c r="AA138" s="50"/>
      <c r="AB138" s="55"/>
      <c r="AC138" s="55"/>
      <c r="AD138" s="55"/>
      <c r="AE138" s="55"/>
      <c r="AF138" s="56"/>
      <c r="AG138" s="56"/>
      <c r="AH138" s="56"/>
      <c r="AI138" s="56"/>
      <c r="AJ138" s="96">
        <f t="shared" si="17"/>
        <v>9385.6</v>
      </c>
      <c r="AK138" s="97" t="b">
        <f t="shared" si="18"/>
        <v>1</v>
      </c>
      <c r="AL138" s="83">
        <f t="shared" si="19"/>
        <v>0</v>
      </c>
    </row>
    <row r="139" spans="1:38" s="53" customFormat="1" ht="120.75">
      <c r="A139" s="38" t="str">
        <f t="shared" si="21"/>
        <v>570530606Servicios profesionales. Servidor/a pública 7Arrastre</v>
      </c>
      <c r="B139" s="39" t="s">
        <v>1118</v>
      </c>
      <c r="C139" s="39" t="s">
        <v>34</v>
      </c>
      <c r="D139" s="43" t="s">
        <v>1136</v>
      </c>
      <c r="E139" s="43" t="s">
        <v>145</v>
      </c>
      <c r="F139" s="43" t="s">
        <v>1127</v>
      </c>
      <c r="G139" s="104" t="s">
        <v>154</v>
      </c>
      <c r="H139" s="103" t="s">
        <v>155</v>
      </c>
      <c r="I139" s="88">
        <v>130.5</v>
      </c>
      <c r="J139" s="88">
        <v>130.5</v>
      </c>
      <c r="K139" s="43" t="s">
        <v>1151</v>
      </c>
      <c r="L139" s="90">
        <v>1701</v>
      </c>
      <c r="M139" s="47">
        <v>57</v>
      </c>
      <c r="N139" s="91" t="s">
        <v>1116</v>
      </c>
      <c r="O139" s="91" t="s">
        <v>1175</v>
      </c>
      <c r="P139" s="91" t="s">
        <v>38</v>
      </c>
      <c r="Q139" s="91" t="s">
        <v>38</v>
      </c>
      <c r="R139" s="92" t="s">
        <v>39</v>
      </c>
      <c r="S139" s="47">
        <v>530606</v>
      </c>
      <c r="T139" s="47" t="str">
        <f t="shared" si="16"/>
        <v>530606 Honorarios por Contratos Civiles de Servicios</v>
      </c>
      <c r="U139" s="93">
        <f t="shared" si="20"/>
        <v>53</v>
      </c>
      <c r="V139" s="93" t="str">
        <f>CONCATENATE(U139,"   ",VLOOKUP(U139,GRUPOS!A:B,2,0))</f>
        <v>53   BIENES Y SERVICIOS DE CONSUMO</v>
      </c>
      <c r="W139" s="94" t="str">
        <f>VLOOKUP(S139,PARTIDAS!A:B,2,0)</f>
        <v>Honorarios por Contratos Civiles de Servicios</v>
      </c>
      <c r="X139" s="95">
        <v>130.5</v>
      </c>
      <c r="Y139" s="50"/>
      <c r="Z139" s="54"/>
      <c r="AA139" s="50"/>
      <c r="AB139" s="55"/>
      <c r="AC139" s="55"/>
      <c r="AD139" s="55"/>
      <c r="AE139" s="55"/>
      <c r="AF139" s="56"/>
      <c r="AG139" s="56"/>
      <c r="AH139" s="56"/>
      <c r="AI139" s="56"/>
      <c r="AJ139" s="96">
        <f t="shared" si="17"/>
        <v>130.5</v>
      </c>
      <c r="AK139" s="97" t="b">
        <f t="shared" si="18"/>
        <v>1</v>
      </c>
      <c r="AL139" s="83">
        <f t="shared" si="19"/>
        <v>0</v>
      </c>
    </row>
    <row r="140" spans="1:38" s="53" customFormat="1" ht="120.75">
      <c r="A140" s="38" t="str">
        <f t="shared" si="21"/>
        <v>570530249EVENTOS PÚBLICOS PROMOCIONALES (MONTAJE, DESMONTAJE, LOGÍSTICA)Nuevo</v>
      </c>
      <c r="B140" s="39" t="s">
        <v>1118</v>
      </c>
      <c r="C140" s="39" t="s">
        <v>34</v>
      </c>
      <c r="D140" s="43" t="s">
        <v>1136</v>
      </c>
      <c r="E140" s="43" t="s">
        <v>145</v>
      </c>
      <c r="F140" s="43" t="s">
        <v>152</v>
      </c>
      <c r="G140" s="104" t="s">
        <v>148</v>
      </c>
      <c r="H140" s="103" t="s">
        <v>149</v>
      </c>
      <c r="I140" s="88">
        <v>4670.4000000000015</v>
      </c>
      <c r="J140" s="88">
        <v>4670.4</v>
      </c>
      <c r="K140" s="43" t="s">
        <v>37</v>
      </c>
      <c r="L140" s="90">
        <v>1701</v>
      </c>
      <c r="M140" s="47">
        <v>57</v>
      </c>
      <c r="N140" s="91" t="s">
        <v>1116</v>
      </c>
      <c r="O140" s="91" t="s">
        <v>1175</v>
      </c>
      <c r="P140" s="91" t="s">
        <v>38</v>
      </c>
      <c r="Q140" s="91" t="s">
        <v>38</v>
      </c>
      <c r="R140" s="92" t="s">
        <v>39</v>
      </c>
      <c r="S140" s="47">
        <v>530249</v>
      </c>
      <c r="T140" s="47" t="str">
        <f>+CONCATENATE(S140," ",W140)</f>
        <v>530249 Eventos Públicos Promocionales</v>
      </c>
      <c r="U140" s="93">
        <f t="shared" si="20"/>
        <v>53</v>
      </c>
      <c r="V140" s="93" t="str">
        <f>CONCATENATE(U140,"   ",VLOOKUP(U140,GRUPOS!A:B,2,0))</f>
        <v>53   BIENES Y SERVICIOS DE CONSUMO</v>
      </c>
      <c r="W140" s="94" t="str">
        <f>VLOOKUP(S140,PARTIDAS!A:B,2,0)</f>
        <v>Eventos Públicos Promocionales</v>
      </c>
      <c r="X140" s="95">
        <v>4670.4000000000015</v>
      </c>
      <c r="Y140" s="50"/>
      <c r="Z140" s="54"/>
      <c r="AA140" s="50"/>
      <c r="AB140" s="55"/>
      <c r="AC140" s="55"/>
      <c r="AD140" s="55"/>
      <c r="AE140" s="55"/>
      <c r="AF140" s="56"/>
      <c r="AG140" s="56"/>
      <c r="AH140" s="56"/>
      <c r="AI140" s="56"/>
      <c r="AJ140" s="96">
        <f>+SUM(X140:AI140)</f>
        <v>4670.4000000000015</v>
      </c>
      <c r="AK140" s="97" t="b">
        <f t="shared" si="18"/>
        <v>1</v>
      </c>
      <c r="AL140" s="83">
        <f t="shared" si="19"/>
        <v>0</v>
      </c>
    </row>
    <row r="141" spans="1:38" s="53" customFormat="1" ht="120.75">
      <c r="A141" s="38" t="str">
        <f t="shared" si="21"/>
        <v>570530812MATERIAL DIDACTICO PARA EL DESARROLLO Y DESTREZASNuevo</v>
      </c>
      <c r="B141" s="39" t="s">
        <v>1118</v>
      </c>
      <c r="C141" s="39" t="s">
        <v>34</v>
      </c>
      <c r="D141" s="43" t="s">
        <v>1136</v>
      </c>
      <c r="E141" s="43" t="s">
        <v>145</v>
      </c>
      <c r="F141" s="43" t="s">
        <v>1127</v>
      </c>
      <c r="G141" s="104" t="s">
        <v>1179</v>
      </c>
      <c r="H141" s="103" t="s">
        <v>1180</v>
      </c>
      <c r="I141" s="88">
        <v>7600</v>
      </c>
      <c r="J141" s="88">
        <v>7599.82</v>
      </c>
      <c r="K141" s="43" t="s">
        <v>37</v>
      </c>
      <c r="L141" s="90">
        <v>1701</v>
      </c>
      <c r="M141" s="47">
        <v>57</v>
      </c>
      <c r="N141" s="91" t="s">
        <v>1116</v>
      </c>
      <c r="O141" s="91" t="s">
        <v>1175</v>
      </c>
      <c r="P141" s="91" t="s">
        <v>38</v>
      </c>
      <c r="Q141" s="91" t="s">
        <v>38</v>
      </c>
      <c r="R141" s="92" t="s">
        <v>39</v>
      </c>
      <c r="S141" s="47">
        <v>530812</v>
      </c>
      <c r="T141" s="47" t="str">
        <f>+CONCATENATE(S141," ",W141)</f>
        <v>530812 Materiales Didacticos</v>
      </c>
      <c r="U141" s="93">
        <f t="shared" si="20"/>
        <v>53</v>
      </c>
      <c r="V141" s="93" t="str">
        <f>CONCATENATE(U141,"   ",VLOOKUP(U141,GRUPOS!A:B,2,0))</f>
        <v>53   BIENES Y SERVICIOS DE CONSUMO</v>
      </c>
      <c r="W141" s="94" t="str">
        <f>VLOOKUP(S141,PARTIDAS!A:B,2,0)</f>
        <v>Materiales Didacticos</v>
      </c>
      <c r="X141" s="95">
        <v>7600</v>
      </c>
      <c r="Y141" s="50"/>
      <c r="Z141" s="54"/>
      <c r="AA141" s="50"/>
      <c r="AB141" s="55"/>
      <c r="AC141" s="55"/>
      <c r="AD141" s="55"/>
      <c r="AE141" s="55"/>
      <c r="AF141" s="56"/>
      <c r="AG141" s="56"/>
      <c r="AH141" s="56"/>
      <c r="AI141" s="56"/>
      <c r="AJ141" s="96">
        <f>+SUM(X141:AI141)</f>
        <v>7600</v>
      </c>
      <c r="AK141" s="97" t="b">
        <f t="shared" si="18"/>
        <v>1</v>
      </c>
      <c r="AL141" s="83">
        <f t="shared" si="19"/>
        <v>0</v>
      </c>
    </row>
    <row r="142" spans="1:38" s="53" customFormat="1" ht="172.5">
      <c r="A142" s="38" t="str">
        <f t="shared" si="21"/>
        <v>570530204SERVICIO DE IMPRESIÓN INCLUIDO MATERIAL DE ACUERDO A FORMATOS ESTABLECIDOSNuevo</v>
      </c>
      <c r="B142" s="39" t="s">
        <v>1118</v>
      </c>
      <c r="C142" s="39" t="s">
        <v>34</v>
      </c>
      <c r="D142" s="43" t="s">
        <v>1136</v>
      </c>
      <c r="E142" s="43" t="s">
        <v>145</v>
      </c>
      <c r="F142" s="43" t="s">
        <v>152</v>
      </c>
      <c r="G142" s="104" t="s">
        <v>1181</v>
      </c>
      <c r="H142" s="103" t="s">
        <v>1182</v>
      </c>
      <c r="I142" s="88">
        <v>2479.2</v>
      </c>
      <c r="J142" s="88">
        <v>2451.68</v>
      </c>
      <c r="K142" s="43" t="s">
        <v>37</v>
      </c>
      <c r="L142" s="90">
        <v>1701</v>
      </c>
      <c r="M142" s="47">
        <v>57</v>
      </c>
      <c r="N142" s="91" t="s">
        <v>1116</v>
      </c>
      <c r="O142" s="91" t="s">
        <v>1175</v>
      </c>
      <c r="P142" s="91" t="s">
        <v>38</v>
      </c>
      <c r="Q142" s="91" t="s">
        <v>38</v>
      </c>
      <c r="R142" s="92" t="s">
        <v>39</v>
      </c>
      <c r="S142" s="47">
        <v>530204</v>
      </c>
      <c r="T142" s="47" t="str">
        <f>+CONCATENATE(S142," ",W142)</f>
        <v>530204 Edicion - Impresion - Reproduccion -Publicaciones Suscripciones - Fotocopiado - Traduccion - Empastado - Enmarcacion - Serigrafia - Fotografia - Carnetizacion - Filmacion e Imagenes Satelitales</v>
      </c>
      <c r="U142" s="93">
        <f t="shared" si="20"/>
        <v>53</v>
      </c>
      <c r="V142" s="93" t="str">
        <f>CONCATENATE(U142,"   ",VLOOKUP(U142,GRUPOS!A:B,2,0))</f>
        <v>53   BIENES Y SERVICIOS DE CONSUMO</v>
      </c>
      <c r="W142" s="94" t="str">
        <f>VLOOKUP(S142,PARTIDAS!A:B,2,0)</f>
        <v>Edicion - Impresion - Reproduccion -Publicaciones Suscripciones - Fotocopiado - Traduccion - Empastado - Enmarcacion - Serigrafia - Fotografia - Carnetizacion - Filmacion e Imagenes Satelitales</v>
      </c>
      <c r="X142" s="95">
        <v>2479.2</v>
      </c>
      <c r="Y142" s="50"/>
      <c r="Z142" s="54"/>
      <c r="AA142" s="50"/>
      <c r="AB142" s="55"/>
      <c r="AC142" s="55"/>
      <c r="AD142" s="55"/>
      <c r="AE142" s="55"/>
      <c r="AF142" s="56"/>
      <c r="AG142" s="56"/>
      <c r="AH142" s="56"/>
      <c r="AI142" s="56"/>
      <c r="AJ142" s="96">
        <f>+SUM(X142:AI142)</f>
        <v>2479.2</v>
      </c>
      <c r="AK142" s="97" t="b">
        <f t="shared" si="18"/>
        <v>1</v>
      </c>
      <c r="AL142" s="83">
        <f t="shared" si="19"/>
        <v>0</v>
      </c>
    </row>
    <row r="143" spans="1:38" s="53" customFormat="1" ht="120.75">
      <c r="A143" s="38" t="str">
        <f t="shared" si="21"/>
        <v>570531404SERVICIO DE IMPRESIÓN INCLUIDO MATERIAL DE ACUERDO A FORMATOS ESTABLECIDOSNuevo</v>
      </c>
      <c r="B143" s="39" t="s">
        <v>1118</v>
      </c>
      <c r="C143" s="39" t="s">
        <v>34</v>
      </c>
      <c r="D143" s="43" t="s">
        <v>1136</v>
      </c>
      <c r="E143" s="43" t="s">
        <v>145</v>
      </c>
      <c r="F143" s="43" t="s">
        <v>152</v>
      </c>
      <c r="G143" s="104" t="s">
        <v>1181</v>
      </c>
      <c r="H143" s="103" t="s">
        <v>1182</v>
      </c>
      <c r="I143" s="88">
        <v>5420.8</v>
      </c>
      <c r="J143" s="88">
        <v>5420.8</v>
      </c>
      <c r="K143" s="43" t="s">
        <v>37</v>
      </c>
      <c r="L143" s="90">
        <v>1701</v>
      </c>
      <c r="M143" s="47">
        <v>57</v>
      </c>
      <c r="N143" s="91" t="s">
        <v>1116</v>
      </c>
      <c r="O143" s="91" t="s">
        <v>1175</v>
      </c>
      <c r="P143" s="91" t="s">
        <v>38</v>
      </c>
      <c r="Q143" s="91" t="s">
        <v>38</v>
      </c>
      <c r="R143" s="92" t="s">
        <v>39</v>
      </c>
      <c r="S143" s="47">
        <v>531404</v>
      </c>
      <c r="T143" s="47" t="str">
        <f t="shared" si="16"/>
        <v>531404 Maquinarias y Equipos (Bienes Muebles no Depreciables)</v>
      </c>
      <c r="U143" s="93">
        <f t="shared" si="20"/>
        <v>53</v>
      </c>
      <c r="V143" s="93" t="str">
        <f>CONCATENATE(U143,"   ",VLOOKUP(U143,GRUPOS!A:B,2,0))</f>
        <v>53   BIENES Y SERVICIOS DE CONSUMO</v>
      </c>
      <c r="W143" s="94" t="str">
        <f>VLOOKUP(S143,PARTIDAS!A:B,2,0)</f>
        <v>Maquinarias y Equipos (Bienes Muebles no Depreciables)</v>
      </c>
      <c r="X143" s="95">
        <v>5420.8</v>
      </c>
      <c r="Y143" s="50"/>
      <c r="Z143" s="54"/>
      <c r="AA143" s="50"/>
      <c r="AB143" s="55"/>
      <c r="AC143" s="55"/>
      <c r="AD143" s="55"/>
      <c r="AE143" s="55"/>
      <c r="AF143" s="56"/>
      <c r="AG143" s="56"/>
      <c r="AH143" s="56"/>
      <c r="AI143" s="56"/>
      <c r="AJ143" s="96">
        <f t="shared" si="17"/>
        <v>5420.8</v>
      </c>
      <c r="AK143" s="97" t="b">
        <f t="shared" si="18"/>
        <v>1</v>
      </c>
      <c r="AL143" s="83">
        <f t="shared" si="19"/>
        <v>0</v>
      </c>
    </row>
    <row r="144" spans="1:38" s="53" customFormat="1" ht="120.75">
      <c r="A144" s="38" t="str">
        <f t="shared" si="21"/>
        <v>564710203Décimo tercer sueldoNuevo</v>
      </c>
      <c r="B144" s="39" t="s">
        <v>1118</v>
      </c>
      <c r="C144" s="39" t="s">
        <v>178</v>
      </c>
      <c r="D144" s="43" t="s">
        <v>190</v>
      </c>
      <c r="E144" s="43" t="s">
        <v>1119</v>
      </c>
      <c r="F144" s="43" t="s">
        <v>179</v>
      </c>
      <c r="G144" s="43" t="s">
        <v>191</v>
      </c>
      <c r="H144" s="43" t="s">
        <v>191</v>
      </c>
      <c r="I144" s="44">
        <v>6040</v>
      </c>
      <c r="J144" s="44">
        <v>6039</v>
      </c>
      <c r="K144" s="43" t="s">
        <v>37</v>
      </c>
      <c r="L144" s="42">
        <v>1701</v>
      </c>
      <c r="M144" s="45">
        <v>56</v>
      </c>
      <c r="N144" s="101">
        <v>4</v>
      </c>
      <c r="O144" s="46" t="s">
        <v>181</v>
      </c>
      <c r="P144" s="46" t="s">
        <v>182</v>
      </c>
      <c r="Q144" s="46" t="s">
        <v>38</v>
      </c>
      <c r="R144" s="46" t="s">
        <v>39</v>
      </c>
      <c r="S144" s="62">
        <v>710203</v>
      </c>
      <c r="T144" s="45" t="str">
        <f t="shared" si="16"/>
        <v>710203 Decimotercer Sueldo</v>
      </c>
      <c r="U144" s="93">
        <f t="shared" si="20"/>
        <v>71</v>
      </c>
      <c r="V144" s="93" t="str">
        <f>CONCATENATE(U144,"   ",VLOOKUP(U144,GRUPOS!A:B,2,0))</f>
        <v>71   GASTOS EN PERSONAL PARA INVERSIÓN</v>
      </c>
      <c r="W144" s="48" t="str">
        <f>VLOOKUP(S144,PARTIDAS!A:B,2,0)</f>
        <v>Decimotercer Sueldo</v>
      </c>
      <c r="X144" s="54"/>
      <c r="Y144" s="49"/>
      <c r="Z144" s="54"/>
      <c r="AA144" s="54"/>
      <c r="AB144" s="55"/>
      <c r="AC144" s="55"/>
      <c r="AD144" s="55"/>
      <c r="AE144" s="55"/>
      <c r="AF144" s="56"/>
      <c r="AG144" s="56"/>
      <c r="AH144" s="56"/>
      <c r="AI144" s="56">
        <f>7025-525-460</f>
        <v>6040</v>
      </c>
      <c r="AJ144" s="96">
        <f t="shared" si="17"/>
        <v>6040</v>
      </c>
      <c r="AK144" s="97" t="b">
        <f t="shared" si="18"/>
        <v>1</v>
      </c>
      <c r="AL144" s="83">
        <f t="shared" si="19"/>
        <v>0</v>
      </c>
    </row>
    <row r="145" spans="1:38" s="53" customFormat="1" ht="120.75">
      <c r="A145" s="38" t="str">
        <f t="shared" si="21"/>
        <v>564710204Décimo cuarto sueldo Nuevo</v>
      </c>
      <c r="B145" s="39" t="s">
        <v>1118</v>
      </c>
      <c r="C145" s="40" t="s">
        <v>178</v>
      </c>
      <c r="D145" s="43" t="s">
        <v>190</v>
      </c>
      <c r="E145" s="43" t="s">
        <v>1119</v>
      </c>
      <c r="F145" s="43" t="s">
        <v>179</v>
      </c>
      <c r="G145" s="43" t="s">
        <v>192</v>
      </c>
      <c r="H145" s="43" t="s">
        <v>192</v>
      </c>
      <c r="I145" s="44">
        <v>1302.52</v>
      </c>
      <c r="J145" s="44">
        <v>1302.52</v>
      </c>
      <c r="K145" s="43" t="s">
        <v>37</v>
      </c>
      <c r="L145" s="42">
        <v>1701</v>
      </c>
      <c r="M145" s="45">
        <v>56</v>
      </c>
      <c r="N145" s="101">
        <v>4</v>
      </c>
      <c r="O145" s="46" t="s">
        <v>181</v>
      </c>
      <c r="P145" s="46" t="s">
        <v>182</v>
      </c>
      <c r="Q145" s="46" t="s">
        <v>38</v>
      </c>
      <c r="R145" s="46" t="s">
        <v>39</v>
      </c>
      <c r="S145" s="62">
        <v>710204</v>
      </c>
      <c r="T145" s="45" t="str">
        <f t="shared" si="16"/>
        <v>710204 Decimocuarto Sueldo</v>
      </c>
      <c r="U145" s="93">
        <f t="shared" si="20"/>
        <v>71</v>
      </c>
      <c r="V145" s="93" t="str">
        <f>CONCATENATE(U145,"   ",VLOOKUP(U145,GRUPOS!A:B,2,0))</f>
        <v>71   GASTOS EN PERSONAL PARA INVERSIÓN</v>
      </c>
      <c r="W145" s="48" t="str">
        <f>VLOOKUP(S145,PARTIDAS!A:B,2,0)</f>
        <v>Decimocuarto Sueldo</v>
      </c>
      <c r="X145" s="54"/>
      <c r="Y145" s="49"/>
      <c r="Z145" s="54"/>
      <c r="AA145" s="54"/>
      <c r="AB145" s="55"/>
      <c r="AC145" s="55"/>
      <c r="AD145" s="55"/>
      <c r="AE145" s="55">
        <f>1970-0.05-667.43</f>
        <v>1302.52</v>
      </c>
      <c r="AF145" s="56"/>
      <c r="AG145" s="56"/>
      <c r="AH145" s="56"/>
      <c r="AI145" s="56"/>
      <c r="AJ145" s="96">
        <f t="shared" si="17"/>
        <v>1302.52</v>
      </c>
      <c r="AK145" s="97" t="b">
        <f t="shared" si="18"/>
        <v>1</v>
      </c>
      <c r="AL145" s="83">
        <f t="shared" si="19"/>
        <v>0</v>
      </c>
    </row>
    <row r="146" spans="1:38" s="53" customFormat="1" ht="120.75">
      <c r="A146" s="38" t="str">
        <f t="shared" si="21"/>
        <v>564710510Servicios Personales por ContratoNuevo</v>
      </c>
      <c r="B146" s="39" t="s">
        <v>1118</v>
      </c>
      <c r="C146" s="40" t="s">
        <v>178</v>
      </c>
      <c r="D146" s="43" t="s">
        <v>190</v>
      </c>
      <c r="E146" s="43" t="s">
        <v>1119</v>
      </c>
      <c r="F146" s="43" t="s">
        <v>179</v>
      </c>
      <c r="G146" s="43" t="s">
        <v>184</v>
      </c>
      <c r="H146" s="43" t="s">
        <v>184</v>
      </c>
      <c r="I146" s="44">
        <v>72707.92</v>
      </c>
      <c r="J146" s="44">
        <v>71377.68</v>
      </c>
      <c r="K146" s="43" t="s">
        <v>37</v>
      </c>
      <c r="L146" s="42">
        <v>1701</v>
      </c>
      <c r="M146" s="45">
        <v>56</v>
      </c>
      <c r="N146" s="101">
        <v>4</v>
      </c>
      <c r="O146" s="46" t="s">
        <v>181</v>
      </c>
      <c r="P146" s="46" t="s">
        <v>182</v>
      </c>
      <c r="Q146" s="46" t="s">
        <v>38</v>
      </c>
      <c r="R146" s="46" t="s">
        <v>39</v>
      </c>
      <c r="S146" s="62">
        <v>710510</v>
      </c>
      <c r="T146" s="45" t="str">
        <f t="shared" si="16"/>
        <v>710510 Servicios Personales por Contrato</v>
      </c>
      <c r="U146" s="93">
        <f t="shared" si="20"/>
        <v>71</v>
      </c>
      <c r="V146" s="93" t="str">
        <f>CONCATENATE(U146,"   ",VLOOKUP(U146,GRUPOS!A:B,2,0))</f>
        <v>71   GASTOS EN PERSONAL PARA INVERSIÓN</v>
      </c>
      <c r="W146" s="48" t="str">
        <f>VLOOKUP(S146,PARTIDAS!A:B,2,0)</f>
        <v>Servicios Personales por Contrato</v>
      </c>
      <c r="X146" s="54">
        <v>6059</v>
      </c>
      <c r="Y146" s="49">
        <v>6059</v>
      </c>
      <c r="Z146" s="54">
        <v>6059</v>
      </c>
      <c r="AA146" s="54">
        <v>6059</v>
      </c>
      <c r="AB146" s="55">
        <v>6059</v>
      </c>
      <c r="AC146" s="55">
        <v>6059</v>
      </c>
      <c r="AD146" s="55">
        <v>6059</v>
      </c>
      <c r="AE146" s="55">
        <v>6059</v>
      </c>
      <c r="AF146" s="56">
        <v>6059</v>
      </c>
      <c r="AG146" s="56">
        <v>6059</v>
      </c>
      <c r="AH146" s="56">
        <v>6059</v>
      </c>
      <c r="AI146" s="56">
        <f>6059-0.08</f>
        <v>6058.92</v>
      </c>
      <c r="AJ146" s="96">
        <f t="shared" si="17"/>
        <v>72707.92</v>
      </c>
      <c r="AK146" s="97" t="b">
        <f t="shared" si="18"/>
        <v>1</v>
      </c>
      <c r="AL146" s="83">
        <f t="shared" si="19"/>
        <v>0</v>
      </c>
    </row>
    <row r="147" spans="1:38" s="53" customFormat="1" ht="120.75">
      <c r="A147" s="38" t="str">
        <f t="shared" si="21"/>
        <v>564710601Aporte PatronalNuevo</v>
      </c>
      <c r="B147" s="39" t="s">
        <v>1118</v>
      </c>
      <c r="C147" s="40" t="s">
        <v>178</v>
      </c>
      <c r="D147" s="43" t="s">
        <v>190</v>
      </c>
      <c r="E147" s="43" t="s">
        <v>1119</v>
      </c>
      <c r="F147" s="43" t="s">
        <v>179</v>
      </c>
      <c r="G147" s="43" t="s">
        <v>185</v>
      </c>
      <c r="H147" s="43" t="s">
        <v>185</v>
      </c>
      <c r="I147" s="44">
        <v>7755.9</v>
      </c>
      <c r="J147" s="44">
        <v>7468.99</v>
      </c>
      <c r="K147" s="43" t="s">
        <v>37</v>
      </c>
      <c r="L147" s="42">
        <v>1701</v>
      </c>
      <c r="M147" s="45">
        <v>56</v>
      </c>
      <c r="N147" s="101">
        <v>4</v>
      </c>
      <c r="O147" s="46" t="s">
        <v>181</v>
      </c>
      <c r="P147" s="46" t="s">
        <v>182</v>
      </c>
      <c r="Q147" s="46" t="s">
        <v>38</v>
      </c>
      <c r="R147" s="46" t="s">
        <v>39</v>
      </c>
      <c r="S147" s="62">
        <v>710601</v>
      </c>
      <c r="T147" s="45" t="str">
        <f t="shared" si="16"/>
        <v>710601 Aporte Patronal</v>
      </c>
      <c r="U147" s="93">
        <f t="shared" si="20"/>
        <v>71</v>
      </c>
      <c r="V147" s="93" t="str">
        <f>CONCATENATE(U147,"   ",VLOOKUP(U147,GRUPOS!A:B,2,0))</f>
        <v>71   GASTOS EN PERSONAL PARA INVERSIÓN</v>
      </c>
      <c r="W147" s="48" t="str">
        <f>VLOOKUP(S147,PARTIDAS!A:B,2,0)</f>
        <v>Aporte Patronal</v>
      </c>
      <c r="X147" s="54">
        <v>646.33</v>
      </c>
      <c r="Y147" s="49">
        <v>646.33</v>
      </c>
      <c r="Z147" s="54">
        <v>646.33</v>
      </c>
      <c r="AA147" s="54">
        <v>646.33</v>
      </c>
      <c r="AB147" s="55">
        <v>646.33</v>
      </c>
      <c r="AC147" s="55">
        <v>646.33</v>
      </c>
      <c r="AD147" s="55">
        <v>646.33</v>
      </c>
      <c r="AE147" s="55">
        <v>646.33</v>
      </c>
      <c r="AF147" s="56">
        <v>646.33</v>
      </c>
      <c r="AG147" s="56">
        <v>646.33</v>
      </c>
      <c r="AH147" s="56">
        <v>646.33</v>
      </c>
      <c r="AI147" s="56">
        <f>646.33-0.06</f>
        <v>646.2700000000001</v>
      </c>
      <c r="AJ147" s="96">
        <f t="shared" si="17"/>
        <v>7755.900000000001</v>
      </c>
      <c r="AK147" s="97" t="b">
        <f t="shared" si="18"/>
        <v>1</v>
      </c>
      <c r="AL147" s="83">
        <f t="shared" si="19"/>
        <v>0</v>
      </c>
    </row>
    <row r="148" spans="1:38" s="53" customFormat="1" ht="120.75">
      <c r="A148" s="38" t="str">
        <f t="shared" si="21"/>
        <v>564710602Fondo de ReservaNuevo</v>
      </c>
      <c r="B148" s="39" t="s">
        <v>1118</v>
      </c>
      <c r="C148" s="40" t="s">
        <v>178</v>
      </c>
      <c r="D148" s="43" t="s">
        <v>190</v>
      </c>
      <c r="E148" s="43" t="s">
        <v>1119</v>
      </c>
      <c r="F148" s="43" t="s">
        <v>179</v>
      </c>
      <c r="G148" s="43" t="s">
        <v>186</v>
      </c>
      <c r="H148" s="43" t="s">
        <v>186</v>
      </c>
      <c r="I148" s="44">
        <v>6022.96</v>
      </c>
      <c r="J148" s="44">
        <v>5336.69</v>
      </c>
      <c r="K148" s="43" t="s">
        <v>37</v>
      </c>
      <c r="L148" s="42">
        <v>1701</v>
      </c>
      <c r="M148" s="45">
        <v>56</v>
      </c>
      <c r="N148" s="101">
        <v>4</v>
      </c>
      <c r="O148" s="46" t="s">
        <v>181</v>
      </c>
      <c r="P148" s="46" t="s">
        <v>182</v>
      </c>
      <c r="Q148" s="46" t="s">
        <v>38</v>
      </c>
      <c r="R148" s="46" t="s">
        <v>39</v>
      </c>
      <c r="S148" s="62">
        <v>710602</v>
      </c>
      <c r="T148" s="45" t="str">
        <f t="shared" si="16"/>
        <v>710602 Fondo de Reserva</v>
      </c>
      <c r="U148" s="93">
        <f t="shared" si="20"/>
        <v>71</v>
      </c>
      <c r="V148" s="93" t="str">
        <f>CONCATENATE(U148,"   ",VLOOKUP(U148,GRUPOS!A:B,2,0))</f>
        <v>71   GASTOS EN PERSONAL PARA INVERSIÓN</v>
      </c>
      <c r="W148" s="48" t="str">
        <f>VLOOKUP(S148,PARTIDAS!A:B,2,0)</f>
        <v>Fondo de Reserva</v>
      </c>
      <c r="X148" s="54">
        <v>501.91</v>
      </c>
      <c r="Y148" s="49">
        <v>501.91</v>
      </c>
      <c r="Z148" s="54">
        <v>501.91</v>
      </c>
      <c r="AA148" s="54">
        <v>501.91</v>
      </c>
      <c r="AB148" s="55">
        <v>501.91</v>
      </c>
      <c r="AC148" s="55">
        <v>501.91</v>
      </c>
      <c r="AD148" s="55">
        <v>501.91</v>
      </c>
      <c r="AE148" s="55">
        <v>501.91</v>
      </c>
      <c r="AF148" s="56">
        <v>501.91</v>
      </c>
      <c r="AG148" s="56">
        <v>501.91</v>
      </c>
      <c r="AH148" s="56">
        <v>501.91</v>
      </c>
      <c r="AI148" s="56">
        <f>501.91+0.04</f>
        <v>501.95000000000005</v>
      </c>
      <c r="AJ148" s="96">
        <f t="shared" si="17"/>
        <v>6022.959999999999</v>
      </c>
      <c r="AK148" s="97" t="b">
        <f t="shared" si="18"/>
        <v>1</v>
      </c>
      <c r="AL148" s="83">
        <f t="shared" si="19"/>
        <v>0</v>
      </c>
    </row>
    <row r="149" spans="1:38" s="53" customFormat="1" ht="155.25">
      <c r="A149" s="38" t="str">
        <f t="shared" si="21"/>
        <v>564730204Edición e impresión de material publicitario para la difusión   a nivel nacional ( tripticos, folletos, modulos,  etc)Nuevo</v>
      </c>
      <c r="B149" s="39" t="s">
        <v>1118</v>
      </c>
      <c r="C149" s="40" t="s">
        <v>178</v>
      </c>
      <c r="D149" s="43" t="s">
        <v>190</v>
      </c>
      <c r="E149" s="43" t="s">
        <v>1119</v>
      </c>
      <c r="F149" s="43" t="s">
        <v>179</v>
      </c>
      <c r="G149" s="43" t="s">
        <v>1155</v>
      </c>
      <c r="H149" s="43" t="s">
        <v>1154</v>
      </c>
      <c r="I149" s="44">
        <v>0</v>
      </c>
      <c r="J149" s="44">
        <v>0</v>
      </c>
      <c r="K149" s="43" t="s">
        <v>37</v>
      </c>
      <c r="L149" s="42">
        <v>1701</v>
      </c>
      <c r="M149" s="45">
        <v>56</v>
      </c>
      <c r="N149" s="101">
        <v>4</v>
      </c>
      <c r="O149" s="46" t="s">
        <v>181</v>
      </c>
      <c r="P149" s="46" t="s">
        <v>182</v>
      </c>
      <c r="Q149" s="46" t="s">
        <v>38</v>
      </c>
      <c r="R149" s="46" t="s">
        <v>39</v>
      </c>
      <c r="S149" s="62">
        <v>730204</v>
      </c>
      <c r="T149" s="45" t="str">
        <f t="shared" si="16"/>
        <v>730204 Edicion-Impresion-Reproduccion-Publicaciones-Suscripciones-Fotocopiado-Traduccion-Empastado-Enmarcacion-Serigrafia-Fotografia-Carnetizacion-Filmacion e Imagenes Satelitales</v>
      </c>
      <c r="U149" s="93">
        <f t="shared" si="20"/>
        <v>73</v>
      </c>
      <c r="V149" s="93" t="str">
        <f>CONCATENATE(U149,"   ",VLOOKUP(U149,GRUPOS!A:B,2,0))</f>
        <v>73   BIENES Y SERVICIOS PARA INVERSIÓN</v>
      </c>
      <c r="W149" s="48" t="str">
        <f>VLOOKUP(S149,PARTIDAS!A:B,2,0)</f>
        <v>Edicion-Impresion-Reproduccion-Publicaciones-Suscripciones-Fotocopiado-Traduccion-Empastado-Enmarcacion-Serigrafia-Fotografia-Carnetizacion-Filmacion e Imagenes Satelitales</v>
      </c>
      <c r="X149" s="54"/>
      <c r="Y149" s="49"/>
      <c r="Z149" s="54"/>
      <c r="AA149" s="54"/>
      <c r="AB149" s="55"/>
      <c r="AC149" s="55"/>
      <c r="AD149" s="55"/>
      <c r="AE149" s="55"/>
      <c r="AF149" s="56"/>
      <c r="AG149" s="56"/>
      <c r="AH149" s="56"/>
      <c r="AI149" s="56"/>
      <c r="AJ149" s="96">
        <f t="shared" si="17"/>
        <v>0</v>
      </c>
      <c r="AK149" s="97" t="b">
        <f t="shared" si="18"/>
        <v>1</v>
      </c>
      <c r="AL149" s="83">
        <f t="shared" si="19"/>
        <v>0</v>
      </c>
    </row>
    <row r="150" spans="1:38" s="53" customFormat="1" ht="155.25">
      <c r="A150" s="38" t="str">
        <f t="shared" si="21"/>
        <v>564730204Edición e impresión de los instructivos para la difusión   a nivel nacional ( folletos, instructivos,  etc)Nuevo</v>
      </c>
      <c r="B150" s="39" t="s">
        <v>1118</v>
      </c>
      <c r="C150" s="40" t="s">
        <v>178</v>
      </c>
      <c r="D150" s="43" t="s">
        <v>190</v>
      </c>
      <c r="E150" s="43" t="s">
        <v>1119</v>
      </c>
      <c r="F150" s="43" t="s">
        <v>179</v>
      </c>
      <c r="G150" s="43" t="s">
        <v>1128</v>
      </c>
      <c r="H150" s="43" t="s">
        <v>1129</v>
      </c>
      <c r="I150" s="44">
        <f>10000-10000</f>
        <v>0</v>
      </c>
      <c r="J150" s="44">
        <v>0</v>
      </c>
      <c r="K150" s="43" t="s">
        <v>37</v>
      </c>
      <c r="L150" s="42">
        <v>1701</v>
      </c>
      <c r="M150" s="45">
        <v>56</v>
      </c>
      <c r="N150" s="101">
        <v>4</v>
      </c>
      <c r="O150" s="46" t="s">
        <v>181</v>
      </c>
      <c r="P150" s="46" t="s">
        <v>182</v>
      </c>
      <c r="Q150" s="46" t="s">
        <v>38</v>
      </c>
      <c r="R150" s="46" t="s">
        <v>39</v>
      </c>
      <c r="S150" s="62">
        <v>730204</v>
      </c>
      <c r="T150" s="45" t="str">
        <f t="shared" si="16"/>
        <v>730204 Edicion-Impresion-Reproduccion-Publicaciones-Suscripciones-Fotocopiado-Traduccion-Empastado-Enmarcacion-Serigrafia-Fotografia-Carnetizacion-Filmacion e Imagenes Satelitales</v>
      </c>
      <c r="U150" s="93">
        <f t="shared" si="20"/>
        <v>73</v>
      </c>
      <c r="V150" s="93" t="str">
        <f>CONCATENATE(U150,"   ",VLOOKUP(U150,GRUPOS!A:B,2,0))</f>
        <v>73   BIENES Y SERVICIOS PARA INVERSIÓN</v>
      </c>
      <c r="W150" s="48" t="str">
        <f>VLOOKUP(S150,PARTIDAS!A:B,2,0)</f>
        <v>Edicion-Impresion-Reproduccion-Publicaciones-Suscripciones-Fotocopiado-Traduccion-Empastado-Enmarcacion-Serigrafia-Fotografia-Carnetizacion-Filmacion e Imagenes Satelitales</v>
      </c>
      <c r="X150" s="54"/>
      <c r="Y150" s="49"/>
      <c r="Z150" s="54"/>
      <c r="AA150" s="54"/>
      <c r="AB150" s="55"/>
      <c r="AC150" s="55">
        <v>0</v>
      </c>
      <c r="AD150" s="55"/>
      <c r="AE150" s="55"/>
      <c r="AF150" s="56"/>
      <c r="AG150" s="56"/>
      <c r="AH150" s="56"/>
      <c r="AI150" s="56"/>
      <c r="AJ150" s="96">
        <f t="shared" si="17"/>
        <v>0</v>
      </c>
      <c r="AK150" s="97" t="b">
        <f t="shared" si="18"/>
        <v>1</v>
      </c>
      <c r="AL150" s="83">
        <f t="shared" si="19"/>
        <v>0</v>
      </c>
    </row>
    <row r="151" spans="1:38" s="53" customFormat="1" ht="172.5">
      <c r="A151" s="38" t="str">
        <f t="shared" si="21"/>
        <v>564730205Servicio logístico para la realización de eventosNuevo</v>
      </c>
      <c r="B151" s="39" t="s">
        <v>1118</v>
      </c>
      <c r="C151" s="40" t="s">
        <v>178</v>
      </c>
      <c r="D151" s="43" t="s">
        <v>190</v>
      </c>
      <c r="E151" s="43" t="s">
        <v>1119</v>
      </c>
      <c r="F151" s="43" t="s">
        <v>179</v>
      </c>
      <c r="G151" s="43" t="s">
        <v>1156</v>
      </c>
      <c r="H151" s="43" t="s">
        <v>1157</v>
      </c>
      <c r="I151" s="44">
        <v>0</v>
      </c>
      <c r="J151" s="44">
        <v>0</v>
      </c>
      <c r="K151" s="43" t="s">
        <v>37</v>
      </c>
      <c r="L151" s="42">
        <v>1701</v>
      </c>
      <c r="M151" s="45">
        <v>56</v>
      </c>
      <c r="N151" s="101">
        <v>4</v>
      </c>
      <c r="O151" s="46" t="s">
        <v>181</v>
      </c>
      <c r="P151" s="46" t="s">
        <v>182</v>
      </c>
      <c r="Q151" s="46" t="s">
        <v>38</v>
      </c>
      <c r="R151" s="46" t="s">
        <v>39</v>
      </c>
      <c r="S151" s="62">
        <v>730205</v>
      </c>
      <c r="T151" s="45" t="str">
        <f t="shared" si="16"/>
        <v>730205 Espectaculos Culturales y Sociales</v>
      </c>
      <c r="U151" s="93">
        <f t="shared" si="20"/>
        <v>73</v>
      </c>
      <c r="V151" s="93" t="str">
        <f>CONCATENATE(U151,"   ",VLOOKUP(U151,GRUPOS!A:B,2,0))</f>
        <v>73   BIENES Y SERVICIOS PARA INVERSIÓN</v>
      </c>
      <c r="W151" s="48" t="str">
        <f>VLOOKUP(S151,PARTIDAS!A:B,2,0)</f>
        <v>Espectaculos Culturales y Sociales</v>
      </c>
      <c r="X151" s="54"/>
      <c r="Y151" s="49"/>
      <c r="Z151" s="54"/>
      <c r="AA151" s="54"/>
      <c r="AB151" s="55"/>
      <c r="AC151" s="55"/>
      <c r="AD151" s="55"/>
      <c r="AE151" s="55"/>
      <c r="AF151" s="56"/>
      <c r="AG151" s="56"/>
      <c r="AH151" s="56"/>
      <c r="AI151" s="56"/>
      <c r="AJ151" s="96">
        <f t="shared" si="17"/>
        <v>0</v>
      </c>
      <c r="AK151" s="97" t="b">
        <f t="shared" si="18"/>
        <v>1</v>
      </c>
      <c r="AL151" s="83">
        <f t="shared" si="19"/>
        <v>0</v>
      </c>
    </row>
    <row r="152" spans="1:38" s="53" customFormat="1" ht="120.75">
      <c r="A152" s="38" t="str">
        <f t="shared" si="21"/>
        <v>564730205Servicio logístico para la realización de eventosNuevo</v>
      </c>
      <c r="B152" s="39" t="s">
        <v>1118</v>
      </c>
      <c r="C152" s="40" t="s">
        <v>178</v>
      </c>
      <c r="D152" s="43" t="s">
        <v>190</v>
      </c>
      <c r="E152" s="43" t="s">
        <v>1119</v>
      </c>
      <c r="F152" s="43" t="s">
        <v>179</v>
      </c>
      <c r="G152" s="43" t="s">
        <v>1158</v>
      </c>
      <c r="H152" s="43" t="s">
        <v>1157</v>
      </c>
      <c r="I152" s="44">
        <v>0</v>
      </c>
      <c r="J152" s="44">
        <v>0</v>
      </c>
      <c r="K152" s="43" t="s">
        <v>37</v>
      </c>
      <c r="L152" s="42">
        <v>1701</v>
      </c>
      <c r="M152" s="45">
        <v>56</v>
      </c>
      <c r="N152" s="101">
        <v>4</v>
      </c>
      <c r="O152" s="46" t="s">
        <v>181</v>
      </c>
      <c r="P152" s="46" t="s">
        <v>182</v>
      </c>
      <c r="Q152" s="46" t="s">
        <v>38</v>
      </c>
      <c r="R152" s="46" t="s">
        <v>39</v>
      </c>
      <c r="S152" s="62">
        <v>730205</v>
      </c>
      <c r="T152" s="45" t="str">
        <f t="shared" si="16"/>
        <v>730205 Espectaculos Culturales y Sociales</v>
      </c>
      <c r="U152" s="93">
        <f t="shared" si="20"/>
        <v>73</v>
      </c>
      <c r="V152" s="93" t="str">
        <f>CONCATENATE(U152,"   ",VLOOKUP(U152,GRUPOS!A:B,2,0))</f>
        <v>73   BIENES Y SERVICIOS PARA INVERSIÓN</v>
      </c>
      <c r="W152" s="48" t="str">
        <f>VLOOKUP(S152,PARTIDAS!A:B,2,0)</f>
        <v>Espectaculos Culturales y Sociales</v>
      </c>
      <c r="X152" s="54"/>
      <c r="Y152" s="49"/>
      <c r="Z152" s="54"/>
      <c r="AA152" s="54"/>
      <c r="AB152" s="55"/>
      <c r="AC152" s="55"/>
      <c r="AD152" s="55"/>
      <c r="AE152" s="55"/>
      <c r="AF152" s="56"/>
      <c r="AG152" s="56"/>
      <c r="AH152" s="56"/>
      <c r="AI152" s="56"/>
      <c r="AJ152" s="96">
        <f t="shared" si="17"/>
        <v>0</v>
      </c>
      <c r="AK152" s="97" t="b">
        <f t="shared" si="18"/>
        <v>1</v>
      </c>
      <c r="AL152" s="83">
        <f t="shared" si="19"/>
        <v>0</v>
      </c>
    </row>
    <row r="153" spans="1:38" s="53" customFormat="1" ht="120.75">
      <c r="A153" s="38" t="str">
        <f t="shared" si="21"/>
        <v>564730606Honorarios por Contratos Civiles de ServiciosNuevo</v>
      </c>
      <c r="B153" s="39" t="s">
        <v>1118</v>
      </c>
      <c r="C153" s="40" t="s">
        <v>178</v>
      </c>
      <c r="D153" s="43" t="s">
        <v>190</v>
      </c>
      <c r="E153" s="43" t="s">
        <v>1119</v>
      </c>
      <c r="F153" s="43" t="s">
        <v>179</v>
      </c>
      <c r="G153" s="43" t="s">
        <v>199</v>
      </c>
      <c r="H153" s="43" t="s">
        <v>198</v>
      </c>
      <c r="I153" s="44">
        <v>0</v>
      </c>
      <c r="J153" s="44">
        <v>0</v>
      </c>
      <c r="K153" s="43" t="s">
        <v>37</v>
      </c>
      <c r="L153" s="42">
        <v>1701</v>
      </c>
      <c r="M153" s="45">
        <v>56</v>
      </c>
      <c r="N153" s="101">
        <v>4</v>
      </c>
      <c r="O153" s="46" t="s">
        <v>181</v>
      </c>
      <c r="P153" s="46" t="s">
        <v>182</v>
      </c>
      <c r="Q153" s="46" t="s">
        <v>38</v>
      </c>
      <c r="R153" s="46" t="s">
        <v>39</v>
      </c>
      <c r="S153" s="62">
        <v>730606</v>
      </c>
      <c r="T153" s="45" t="str">
        <f t="shared" si="16"/>
        <v>730606 Honorarios por Contratos Civiles de Servicios</v>
      </c>
      <c r="U153" s="93">
        <f t="shared" si="20"/>
        <v>73</v>
      </c>
      <c r="V153" s="93" t="str">
        <f>CONCATENATE(U153,"   ",VLOOKUP(U153,GRUPOS!A:B,2,0))</f>
        <v>73   BIENES Y SERVICIOS PARA INVERSIÓN</v>
      </c>
      <c r="W153" s="48" t="str">
        <f>VLOOKUP(S153,PARTIDAS!A:B,2,0)</f>
        <v>Honorarios por Contratos Civiles de Servicios</v>
      </c>
      <c r="X153" s="54"/>
      <c r="Y153" s="49"/>
      <c r="Z153" s="54"/>
      <c r="AA153" s="54"/>
      <c r="AB153" s="55"/>
      <c r="AC153" s="55"/>
      <c r="AD153" s="55"/>
      <c r="AE153" s="55"/>
      <c r="AF153" s="56"/>
      <c r="AG153" s="56"/>
      <c r="AH153" s="56"/>
      <c r="AI153" s="56"/>
      <c r="AJ153" s="96">
        <f t="shared" si="17"/>
        <v>0</v>
      </c>
      <c r="AK153" s="97" t="b">
        <f t="shared" si="18"/>
        <v>1</v>
      </c>
      <c r="AL153" s="83">
        <f t="shared" si="19"/>
        <v>0</v>
      </c>
    </row>
    <row r="154" spans="1:38" s="53" customFormat="1" ht="120.75">
      <c r="A154" s="38" t="str">
        <f t="shared" si="21"/>
        <v>564730606Honorarios por Contratos Civiles de ServiciosNuevo</v>
      </c>
      <c r="B154" s="39" t="s">
        <v>1118</v>
      </c>
      <c r="C154" s="40" t="s">
        <v>178</v>
      </c>
      <c r="D154" s="43" t="s">
        <v>190</v>
      </c>
      <c r="E154" s="43" t="s">
        <v>1119</v>
      </c>
      <c r="F154" s="43" t="s">
        <v>179</v>
      </c>
      <c r="G154" s="43" t="s">
        <v>200</v>
      </c>
      <c r="H154" s="43" t="s">
        <v>198</v>
      </c>
      <c r="I154" s="44">
        <v>0</v>
      </c>
      <c r="J154" s="44">
        <v>0</v>
      </c>
      <c r="K154" s="43" t="s">
        <v>37</v>
      </c>
      <c r="L154" s="42">
        <v>1701</v>
      </c>
      <c r="M154" s="45">
        <v>56</v>
      </c>
      <c r="N154" s="101">
        <v>4</v>
      </c>
      <c r="O154" s="46" t="s">
        <v>181</v>
      </c>
      <c r="P154" s="46" t="s">
        <v>182</v>
      </c>
      <c r="Q154" s="46" t="s">
        <v>38</v>
      </c>
      <c r="R154" s="46" t="s">
        <v>39</v>
      </c>
      <c r="S154" s="62">
        <v>730606</v>
      </c>
      <c r="T154" s="45" t="str">
        <f t="shared" si="16"/>
        <v>730606 Honorarios por Contratos Civiles de Servicios</v>
      </c>
      <c r="U154" s="93">
        <f t="shared" si="20"/>
        <v>73</v>
      </c>
      <c r="V154" s="93" t="str">
        <f>CONCATENATE(U154,"   ",VLOOKUP(U154,GRUPOS!A:B,2,0))</f>
        <v>73   BIENES Y SERVICIOS PARA INVERSIÓN</v>
      </c>
      <c r="W154" s="48" t="str">
        <f>VLOOKUP(S154,PARTIDAS!A:B,2,0)</f>
        <v>Honorarios por Contratos Civiles de Servicios</v>
      </c>
      <c r="X154" s="54"/>
      <c r="Y154" s="49"/>
      <c r="Z154" s="54"/>
      <c r="AA154" s="54"/>
      <c r="AB154" s="55"/>
      <c r="AC154" s="55"/>
      <c r="AD154" s="55"/>
      <c r="AE154" s="55"/>
      <c r="AF154" s="56"/>
      <c r="AG154" s="56"/>
      <c r="AH154" s="56"/>
      <c r="AI154" s="56"/>
      <c r="AJ154" s="96">
        <f t="shared" si="17"/>
        <v>0</v>
      </c>
      <c r="AK154" s="97" t="b">
        <f t="shared" si="18"/>
        <v>1</v>
      </c>
      <c r="AL154" s="83">
        <f t="shared" si="19"/>
        <v>0</v>
      </c>
    </row>
    <row r="155" spans="1:38" s="53" customFormat="1" ht="120.75">
      <c r="A155" s="38" t="str">
        <f t="shared" si="21"/>
        <v>564730606Honorarios por Contratos Civiles de ServiciosNuevo</v>
      </c>
      <c r="B155" s="39" t="s">
        <v>1118</v>
      </c>
      <c r="C155" s="40" t="s">
        <v>178</v>
      </c>
      <c r="D155" s="43" t="s">
        <v>190</v>
      </c>
      <c r="E155" s="43" t="s">
        <v>1119</v>
      </c>
      <c r="F155" s="43" t="s">
        <v>179</v>
      </c>
      <c r="G155" s="43" t="s">
        <v>201</v>
      </c>
      <c r="H155" s="43" t="s">
        <v>198</v>
      </c>
      <c r="I155" s="44">
        <v>0</v>
      </c>
      <c r="J155" s="44">
        <v>0</v>
      </c>
      <c r="K155" s="43" t="s">
        <v>37</v>
      </c>
      <c r="L155" s="42">
        <v>1701</v>
      </c>
      <c r="M155" s="45">
        <v>56</v>
      </c>
      <c r="N155" s="101">
        <v>4</v>
      </c>
      <c r="O155" s="46" t="s">
        <v>181</v>
      </c>
      <c r="P155" s="46" t="s">
        <v>182</v>
      </c>
      <c r="Q155" s="46" t="s">
        <v>38</v>
      </c>
      <c r="R155" s="46" t="s">
        <v>39</v>
      </c>
      <c r="S155" s="62">
        <v>730606</v>
      </c>
      <c r="T155" s="45" t="str">
        <f t="shared" si="16"/>
        <v>730606 Honorarios por Contratos Civiles de Servicios</v>
      </c>
      <c r="U155" s="93">
        <f t="shared" si="20"/>
        <v>73</v>
      </c>
      <c r="V155" s="93" t="str">
        <f>CONCATENATE(U155,"   ",VLOOKUP(U155,GRUPOS!A:B,2,0))</f>
        <v>73   BIENES Y SERVICIOS PARA INVERSIÓN</v>
      </c>
      <c r="W155" s="48" t="str">
        <f>VLOOKUP(S155,PARTIDAS!A:B,2,0)</f>
        <v>Honorarios por Contratos Civiles de Servicios</v>
      </c>
      <c r="X155" s="54"/>
      <c r="Y155" s="49"/>
      <c r="Z155" s="54"/>
      <c r="AA155" s="54"/>
      <c r="AB155" s="55"/>
      <c r="AC155" s="55"/>
      <c r="AD155" s="55"/>
      <c r="AE155" s="55"/>
      <c r="AF155" s="56"/>
      <c r="AG155" s="56"/>
      <c r="AH155" s="56"/>
      <c r="AI155" s="56"/>
      <c r="AJ155" s="96">
        <f t="shared" si="17"/>
        <v>0</v>
      </c>
      <c r="AK155" s="97" t="b">
        <f t="shared" si="18"/>
        <v>1</v>
      </c>
      <c r="AL155" s="83">
        <f t="shared" si="19"/>
        <v>0</v>
      </c>
    </row>
    <row r="156" spans="1:38" s="53" customFormat="1" ht="120.75">
      <c r="A156" s="38" t="str">
        <f t="shared" si="21"/>
        <v>564730606Honorarios por Contratos Civiles de ServiciosNuevo</v>
      </c>
      <c r="B156" s="39" t="s">
        <v>1118</v>
      </c>
      <c r="C156" s="40" t="s">
        <v>178</v>
      </c>
      <c r="D156" s="43" t="s">
        <v>190</v>
      </c>
      <c r="E156" s="43" t="s">
        <v>1119</v>
      </c>
      <c r="F156" s="43" t="s">
        <v>179</v>
      </c>
      <c r="G156" s="43" t="s">
        <v>1130</v>
      </c>
      <c r="H156" s="43" t="s">
        <v>198</v>
      </c>
      <c r="I156" s="44">
        <v>0</v>
      </c>
      <c r="J156" s="44">
        <v>0</v>
      </c>
      <c r="K156" s="43" t="s">
        <v>37</v>
      </c>
      <c r="L156" s="42">
        <v>1701</v>
      </c>
      <c r="M156" s="45">
        <v>56</v>
      </c>
      <c r="N156" s="101">
        <v>4</v>
      </c>
      <c r="O156" s="46" t="s">
        <v>181</v>
      </c>
      <c r="P156" s="46" t="s">
        <v>182</v>
      </c>
      <c r="Q156" s="46" t="s">
        <v>38</v>
      </c>
      <c r="R156" s="46" t="s">
        <v>39</v>
      </c>
      <c r="S156" s="62">
        <v>730606</v>
      </c>
      <c r="T156" s="45" t="str">
        <f t="shared" si="16"/>
        <v>730606 Honorarios por Contratos Civiles de Servicios</v>
      </c>
      <c r="U156" s="93">
        <f t="shared" si="20"/>
        <v>73</v>
      </c>
      <c r="V156" s="93" t="str">
        <f>CONCATENATE(U156,"   ",VLOOKUP(U156,GRUPOS!A:B,2,0))</f>
        <v>73   BIENES Y SERVICIOS PARA INVERSIÓN</v>
      </c>
      <c r="W156" s="48" t="str">
        <f>VLOOKUP(S156,PARTIDAS!A:B,2,0)</f>
        <v>Honorarios por Contratos Civiles de Servicios</v>
      </c>
      <c r="X156" s="54"/>
      <c r="Y156" s="49"/>
      <c r="Z156" s="54"/>
      <c r="AA156" s="54"/>
      <c r="AB156" s="55"/>
      <c r="AC156" s="55"/>
      <c r="AD156" s="55"/>
      <c r="AE156" s="55"/>
      <c r="AF156" s="56"/>
      <c r="AG156" s="56"/>
      <c r="AH156" s="56"/>
      <c r="AI156" s="56"/>
      <c r="AJ156" s="96">
        <f t="shared" si="17"/>
        <v>0</v>
      </c>
      <c r="AK156" s="97" t="b">
        <f t="shared" si="18"/>
        <v>1</v>
      </c>
      <c r="AL156" s="83">
        <f t="shared" si="19"/>
        <v>0</v>
      </c>
    </row>
    <row r="157" spans="1:38" s="53" customFormat="1" ht="120.75">
      <c r="A157" s="38" t="str">
        <f t="shared" si="21"/>
        <v>564730301Pasajes al interiorNuevo</v>
      </c>
      <c r="B157" s="39" t="s">
        <v>1118</v>
      </c>
      <c r="C157" s="40" t="s">
        <v>178</v>
      </c>
      <c r="D157" s="43" t="s">
        <v>190</v>
      </c>
      <c r="E157" s="43" t="s">
        <v>1119</v>
      </c>
      <c r="F157" s="43" t="s">
        <v>179</v>
      </c>
      <c r="G157" s="43" t="s">
        <v>194</v>
      </c>
      <c r="H157" s="43" t="s">
        <v>104</v>
      </c>
      <c r="I157" s="44">
        <f>2500-2500</f>
        <v>0</v>
      </c>
      <c r="J157" s="44">
        <v>0</v>
      </c>
      <c r="K157" s="43" t="s">
        <v>37</v>
      </c>
      <c r="L157" s="42">
        <v>1701</v>
      </c>
      <c r="M157" s="45">
        <v>56</v>
      </c>
      <c r="N157" s="101">
        <v>4</v>
      </c>
      <c r="O157" s="46" t="s">
        <v>181</v>
      </c>
      <c r="P157" s="46" t="s">
        <v>182</v>
      </c>
      <c r="Q157" s="46" t="s">
        <v>38</v>
      </c>
      <c r="R157" s="46" t="s">
        <v>39</v>
      </c>
      <c r="S157" s="62">
        <v>730301</v>
      </c>
      <c r="T157" s="45" t="str">
        <f t="shared" si="16"/>
        <v>730301 Pasajes al Interior</v>
      </c>
      <c r="U157" s="93">
        <f t="shared" si="20"/>
        <v>73</v>
      </c>
      <c r="V157" s="93" t="str">
        <f>CONCATENATE(U157,"   ",VLOOKUP(U157,GRUPOS!A:B,2,0))</f>
        <v>73   BIENES Y SERVICIOS PARA INVERSIÓN</v>
      </c>
      <c r="W157" s="48" t="str">
        <f>VLOOKUP(S157,PARTIDAS!A:B,2,0)</f>
        <v>Pasajes al Interior</v>
      </c>
      <c r="X157" s="54"/>
      <c r="Y157" s="49"/>
      <c r="Z157" s="54"/>
      <c r="AA157" s="54"/>
      <c r="AB157" s="55"/>
      <c r="AC157" s="55"/>
      <c r="AD157" s="55"/>
      <c r="AE157" s="55"/>
      <c r="AF157" s="56"/>
      <c r="AG157" s="56"/>
      <c r="AH157" s="56"/>
      <c r="AI157" s="56"/>
      <c r="AJ157" s="96">
        <f t="shared" si="17"/>
        <v>0</v>
      </c>
      <c r="AK157" s="97" t="b">
        <f t="shared" si="18"/>
        <v>1</v>
      </c>
      <c r="AL157" s="83">
        <f t="shared" si="19"/>
        <v>0</v>
      </c>
    </row>
    <row r="158" spans="1:38" s="53" customFormat="1" ht="120.75">
      <c r="A158" s="38" t="str">
        <f t="shared" si="21"/>
        <v>564730303Viáticos y subsistencias al InteriorNuevo</v>
      </c>
      <c r="B158" s="39" t="s">
        <v>1118</v>
      </c>
      <c r="C158" s="40" t="s">
        <v>178</v>
      </c>
      <c r="D158" s="43" t="s">
        <v>190</v>
      </c>
      <c r="E158" s="43" t="s">
        <v>1119</v>
      </c>
      <c r="F158" s="43" t="s">
        <v>179</v>
      </c>
      <c r="G158" s="43" t="s">
        <v>194</v>
      </c>
      <c r="H158" s="43" t="s">
        <v>195</v>
      </c>
      <c r="I158" s="44">
        <v>5000</v>
      </c>
      <c r="J158" s="44">
        <v>0</v>
      </c>
      <c r="K158" s="43" t="s">
        <v>37</v>
      </c>
      <c r="L158" s="42">
        <v>1701</v>
      </c>
      <c r="M158" s="45">
        <v>56</v>
      </c>
      <c r="N158" s="101">
        <v>4</v>
      </c>
      <c r="O158" s="46" t="s">
        <v>181</v>
      </c>
      <c r="P158" s="46" t="s">
        <v>182</v>
      </c>
      <c r="Q158" s="46" t="s">
        <v>38</v>
      </c>
      <c r="R158" s="46" t="s">
        <v>39</v>
      </c>
      <c r="S158" s="62">
        <v>730303</v>
      </c>
      <c r="T158" s="45" t="str">
        <f t="shared" si="16"/>
        <v>730303 Viaticos y Subsistencias en el Interior</v>
      </c>
      <c r="U158" s="93">
        <f t="shared" si="20"/>
        <v>73</v>
      </c>
      <c r="V158" s="93" t="str">
        <f>CONCATENATE(U158,"   ",VLOOKUP(U158,GRUPOS!A:B,2,0))</f>
        <v>73   BIENES Y SERVICIOS PARA INVERSIÓN</v>
      </c>
      <c r="W158" s="48" t="str">
        <f>VLOOKUP(S158,PARTIDAS!A:B,2,0)</f>
        <v>Viaticos y Subsistencias en el Interior</v>
      </c>
      <c r="X158" s="54"/>
      <c r="Y158" s="49"/>
      <c r="Z158" s="54"/>
      <c r="AA158" s="54">
        <v>700</v>
      </c>
      <c r="AB158" s="55">
        <v>600</v>
      </c>
      <c r="AC158" s="55">
        <v>700</v>
      </c>
      <c r="AD158" s="55">
        <v>600</v>
      </c>
      <c r="AE158" s="55">
        <v>600</v>
      </c>
      <c r="AF158" s="56">
        <v>600</v>
      </c>
      <c r="AG158" s="56">
        <v>600</v>
      </c>
      <c r="AH158" s="56">
        <v>600</v>
      </c>
      <c r="AI158" s="56"/>
      <c r="AJ158" s="96">
        <f t="shared" si="17"/>
        <v>5000</v>
      </c>
      <c r="AK158" s="97" t="b">
        <f t="shared" si="18"/>
        <v>1</v>
      </c>
      <c r="AL158" s="83">
        <f t="shared" si="19"/>
        <v>0</v>
      </c>
    </row>
    <row r="159" spans="1:38" s="53" customFormat="1" ht="120.75">
      <c r="A159" s="38" t="str">
        <f t="shared" si="21"/>
        <v>564730404Mantenimiento de equipos  (IVA), Obligación pendiente 2019Nuevo</v>
      </c>
      <c r="B159" s="39" t="s">
        <v>1118</v>
      </c>
      <c r="C159" s="40" t="s">
        <v>178</v>
      </c>
      <c r="D159" s="43" t="s">
        <v>190</v>
      </c>
      <c r="E159" s="43" t="s">
        <v>1119</v>
      </c>
      <c r="F159" s="43" t="s">
        <v>179</v>
      </c>
      <c r="G159" s="43" t="s">
        <v>1159</v>
      </c>
      <c r="H159" s="43" t="s">
        <v>1160</v>
      </c>
      <c r="I159" s="44">
        <v>0</v>
      </c>
      <c r="J159" s="44">
        <v>0</v>
      </c>
      <c r="K159" s="43" t="s">
        <v>37</v>
      </c>
      <c r="L159" s="42">
        <v>1701</v>
      </c>
      <c r="M159" s="45">
        <v>56</v>
      </c>
      <c r="N159" s="101">
        <v>4</v>
      </c>
      <c r="O159" s="46" t="s">
        <v>181</v>
      </c>
      <c r="P159" s="46" t="s">
        <v>182</v>
      </c>
      <c r="Q159" s="46" t="s">
        <v>38</v>
      </c>
      <c r="R159" s="46" t="s">
        <v>39</v>
      </c>
      <c r="S159" s="62">
        <v>730404</v>
      </c>
      <c r="T159" s="45" t="str">
        <f t="shared" si="16"/>
        <v>730404 Maquinarias Equipos y Redes (Instalacion-Mantenimiento y Reparaciones)</v>
      </c>
      <c r="U159" s="93">
        <f t="shared" si="20"/>
        <v>73</v>
      </c>
      <c r="V159" s="93" t="str">
        <f>CONCATENATE(U159,"   ",VLOOKUP(U159,GRUPOS!A:B,2,0))</f>
        <v>73   BIENES Y SERVICIOS PARA INVERSIÓN</v>
      </c>
      <c r="W159" s="48" t="str">
        <f>VLOOKUP(S159,PARTIDAS!A:B,2,0)</f>
        <v>Maquinarias Equipos y Redes (Instalacion-Mantenimiento y Reparaciones)</v>
      </c>
      <c r="X159" s="54"/>
      <c r="Y159" s="49"/>
      <c r="Z159" s="54"/>
      <c r="AA159" s="54"/>
      <c r="AB159" s="55"/>
      <c r="AC159" s="55"/>
      <c r="AD159" s="55"/>
      <c r="AE159" s="55"/>
      <c r="AF159" s="56"/>
      <c r="AG159" s="56"/>
      <c r="AH159" s="56"/>
      <c r="AI159" s="56"/>
      <c r="AJ159" s="96">
        <f t="shared" si="17"/>
        <v>0</v>
      </c>
      <c r="AK159" s="97" t="b">
        <f t="shared" si="18"/>
        <v>1</v>
      </c>
      <c r="AL159" s="83">
        <f t="shared" si="19"/>
        <v>0</v>
      </c>
    </row>
    <row r="160" spans="1:38" s="53" customFormat="1" ht="120.75">
      <c r="A160" s="38" t="str">
        <f t="shared" si="21"/>
        <v>564730601Consultoría para la elaboración de estudios técnicos para adjudicación de frecuenciasNuevo</v>
      </c>
      <c r="B160" s="39" t="s">
        <v>1118</v>
      </c>
      <c r="C160" s="40" t="s">
        <v>178</v>
      </c>
      <c r="D160" s="43" t="s">
        <v>190</v>
      </c>
      <c r="E160" s="43" t="s">
        <v>1119</v>
      </c>
      <c r="F160" s="43" t="s">
        <v>179</v>
      </c>
      <c r="G160" s="43" t="s">
        <v>1165</v>
      </c>
      <c r="H160" s="43" t="s">
        <v>1166</v>
      </c>
      <c r="I160" s="44">
        <v>0</v>
      </c>
      <c r="J160" s="44">
        <v>0</v>
      </c>
      <c r="K160" s="43" t="s">
        <v>37</v>
      </c>
      <c r="L160" s="42">
        <v>1701</v>
      </c>
      <c r="M160" s="45">
        <v>56</v>
      </c>
      <c r="N160" s="101">
        <v>4</v>
      </c>
      <c r="O160" s="46" t="s">
        <v>181</v>
      </c>
      <c r="P160" s="46" t="s">
        <v>182</v>
      </c>
      <c r="Q160" s="46" t="s">
        <v>38</v>
      </c>
      <c r="R160" s="46" t="s">
        <v>39</v>
      </c>
      <c r="S160" s="62">
        <v>730601</v>
      </c>
      <c r="T160" s="45" t="str">
        <f t="shared" si="16"/>
        <v>730601 Consultoria-Asesoria e Investigacion Especializada</v>
      </c>
      <c r="U160" s="93">
        <f t="shared" si="20"/>
        <v>73</v>
      </c>
      <c r="V160" s="93" t="str">
        <f>CONCATENATE(U160,"   ",VLOOKUP(U160,GRUPOS!A:B,2,0))</f>
        <v>73   BIENES Y SERVICIOS PARA INVERSIÓN</v>
      </c>
      <c r="W160" s="48" t="str">
        <f>VLOOKUP(S160,PARTIDAS!A:B,2,0)</f>
        <v>Consultoria-Asesoria e Investigacion Especializada</v>
      </c>
      <c r="X160" s="54"/>
      <c r="Y160" s="49"/>
      <c r="Z160" s="54"/>
      <c r="AA160" s="54"/>
      <c r="AB160" s="55"/>
      <c r="AC160" s="55"/>
      <c r="AD160" s="55"/>
      <c r="AE160" s="55"/>
      <c r="AF160" s="56"/>
      <c r="AG160" s="56"/>
      <c r="AH160" s="56"/>
      <c r="AI160" s="56"/>
      <c r="AJ160" s="96">
        <f t="shared" si="17"/>
        <v>0</v>
      </c>
      <c r="AK160" s="97" t="b">
        <f t="shared" si="18"/>
        <v>1</v>
      </c>
      <c r="AL160" s="83">
        <f t="shared" si="19"/>
        <v>0</v>
      </c>
    </row>
    <row r="161" spans="1:38" s="53" customFormat="1" ht="172.5">
      <c r="A161" s="38" t="str">
        <f t="shared" si="21"/>
        <v>564730606Honorarios para contratación de servicios profesionalesNuevo</v>
      </c>
      <c r="B161" s="39" t="s">
        <v>1118</v>
      </c>
      <c r="C161" s="40" t="s">
        <v>178</v>
      </c>
      <c r="D161" s="43" t="s">
        <v>190</v>
      </c>
      <c r="E161" s="43" t="s">
        <v>1119</v>
      </c>
      <c r="F161" s="43" t="s">
        <v>179</v>
      </c>
      <c r="G161" s="43" t="s">
        <v>1167</v>
      </c>
      <c r="H161" s="43" t="s">
        <v>1168</v>
      </c>
      <c r="I161" s="44">
        <v>0</v>
      </c>
      <c r="J161" s="44">
        <v>0</v>
      </c>
      <c r="K161" s="43" t="s">
        <v>37</v>
      </c>
      <c r="L161" s="42">
        <v>1701</v>
      </c>
      <c r="M161" s="45">
        <v>56</v>
      </c>
      <c r="N161" s="101">
        <v>4</v>
      </c>
      <c r="O161" s="46" t="s">
        <v>181</v>
      </c>
      <c r="P161" s="46" t="s">
        <v>182</v>
      </c>
      <c r="Q161" s="46" t="s">
        <v>38</v>
      </c>
      <c r="R161" s="46" t="s">
        <v>39</v>
      </c>
      <c r="S161" s="62">
        <v>730606</v>
      </c>
      <c r="T161" s="45" t="str">
        <f t="shared" si="16"/>
        <v>730606 Honorarios por Contratos Civiles de Servicios</v>
      </c>
      <c r="U161" s="93">
        <f t="shared" si="20"/>
        <v>73</v>
      </c>
      <c r="V161" s="93" t="str">
        <f>CONCATENATE(U161,"   ",VLOOKUP(U161,GRUPOS!A:B,2,0))</f>
        <v>73   BIENES Y SERVICIOS PARA INVERSIÓN</v>
      </c>
      <c r="W161" s="48" t="str">
        <f>VLOOKUP(S161,PARTIDAS!A:B,2,0)</f>
        <v>Honorarios por Contratos Civiles de Servicios</v>
      </c>
      <c r="X161" s="54"/>
      <c r="Y161" s="49"/>
      <c r="Z161" s="54"/>
      <c r="AA161" s="54"/>
      <c r="AB161" s="55"/>
      <c r="AC161" s="55"/>
      <c r="AD161" s="55"/>
      <c r="AE161" s="55"/>
      <c r="AF161" s="56"/>
      <c r="AG161" s="56"/>
      <c r="AH161" s="56"/>
      <c r="AI161" s="56"/>
      <c r="AJ161" s="96">
        <f t="shared" si="17"/>
        <v>0</v>
      </c>
      <c r="AK161" s="97" t="b">
        <f t="shared" si="18"/>
        <v>1</v>
      </c>
      <c r="AL161" s="83">
        <f t="shared" si="19"/>
        <v>0</v>
      </c>
    </row>
    <row r="162" spans="1:38" s="53" customFormat="1" ht="120.75">
      <c r="A162" s="38" t="str">
        <f t="shared" si="21"/>
        <v>564730606Honorarios para contratación de servicios profesionalesNuevo</v>
      </c>
      <c r="B162" s="39" t="s">
        <v>1118</v>
      </c>
      <c r="C162" s="40" t="s">
        <v>178</v>
      </c>
      <c r="D162" s="43" t="s">
        <v>190</v>
      </c>
      <c r="E162" s="43" t="s">
        <v>1119</v>
      </c>
      <c r="F162" s="43" t="s">
        <v>179</v>
      </c>
      <c r="G162" s="43" t="s">
        <v>1169</v>
      </c>
      <c r="H162" s="43" t="s">
        <v>1168</v>
      </c>
      <c r="I162" s="44">
        <v>0</v>
      </c>
      <c r="J162" s="44">
        <v>0</v>
      </c>
      <c r="K162" s="43" t="s">
        <v>37</v>
      </c>
      <c r="L162" s="42">
        <v>1701</v>
      </c>
      <c r="M162" s="45">
        <v>56</v>
      </c>
      <c r="N162" s="101">
        <v>4</v>
      </c>
      <c r="O162" s="46" t="s">
        <v>181</v>
      </c>
      <c r="P162" s="46" t="s">
        <v>182</v>
      </c>
      <c r="Q162" s="46" t="s">
        <v>38</v>
      </c>
      <c r="R162" s="46" t="s">
        <v>39</v>
      </c>
      <c r="S162" s="62">
        <v>730606</v>
      </c>
      <c r="T162" s="45" t="str">
        <f t="shared" si="16"/>
        <v>730606 Honorarios por Contratos Civiles de Servicios</v>
      </c>
      <c r="U162" s="93">
        <f t="shared" si="20"/>
        <v>73</v>
      </c>
      <c r="V162" s="93" t="str">
        <f>CONCATENATE(U162,"   ",VLOOKUP(U162,GRUPOS!A:B,2,0))</f>
        <v>73   BIENES Y SERVICIOS PARA INVERSIÓN</v>
      </c>
      <c r="W162" s="48" t="str">
        <f>VLOOKUP(S162,PARTIDAS!A:B,2,0)</f>
        <v>Honorarios por Contratos Civiles de Servicios</v>
      </c>
      <c r="X162" s="54"/>
      <c r="Y162" s="49"/>
      <c r="Z162" s="54"/>
      <c r="AA162" s="54"/>
      <c r="AB162" s="55"/>
      <c r="AC162" s="55"/>
      <c r="AD162" s="55"/>
      <c r="AE162" s="55"/>
      <c r="AF162" s="56"/>
      <c r="AG162" s="56"/>
      <c r="AH162" s="56"/>
      <c r="AI162" s="56"/>
      <c r="AJ162" s="96">
        <f t="shared" si="17"/>
        <v>0</v>
      </c>
      <c r="AK162" s="97" t="b">
        <f t="shared" si="18"/>
        <v>1</v>
      </c>
      <c r="AL162" s="83">
        <f t="shared" si="19"/>
        <v>0</v>
      </c>
    </row>
    <row r="163" spans="1:38" s="53" customFormat="1" ht="120.75">
      <c r="A163" s="38" t="str">
        <f t="shared" si="21"/>
        <v>564840104Adquisición de proyectorNuevo</v>
      </c>
      <c r="B163" s="39" t="s">
        <v>1118</v>
      </c>
      <c r="C163" s="40" t="s">
        <v>178</v>
      </c>
      <c r="D163" s="43" t="s">
        <v>190</v>
      </c>
      <c r="E163" s="43" t="s">
        <v>1119</v>
      </c>
      <c r="F163" s="43" t="s">
        <v>179</v>
      </c>
      <c r="G163" s="43" t="s">
        <v>196</v>
      </c>
      <c r="H163" s="43" t="s">
        <v>1112</v>
      </c>
      <c r="I163" s="44">
        <f>3390-3390</f>
        <v>0</v>
      </c>
      <c r="J163" s="44">
        <v>0</v>
      </c>
      <c r="K163" s="43" t="s">
        <v>37</v>
      </c>
      <c r="L163" s="42">
        <v>1701</v>
      </c>
      <c r="M163" s="45">
        <v>56</v>
      </c>
      <c r="N163" s="101">
        <v>4</v>
      </c>
      <c r="O163" s="46" t="s">
        <v>181</v>
      </c>
      <c r="P163" s="46" t="s">
        <v>182</v>
      </c>
      <c r="Q163" s="46" t="s">
        <v>38</v>
      </c>
      <c r="R163" s="46" t="s">
        <v>39</v>
      </c>
      <c r="S163" s="62">
        <v>840104</v>
      </c>
      <c r="T163" s="45" t="str">
        <f t="shared" si="16"/>
        <v>840104 Maquinarias y Equipos (Bienes de Larga Duracion)</v>
      </c>
      <c r="U163" s="93">
        <f t="shared" si="20"/>
        <v>84</v>
      </c>
      <c r="V163" s="93" t="str">
        <f>CONCATENATE(U163,"   ",VLOOKUP(U163,GRUPOS!A:B,2,0))</f>
        <v>84   BIENES DE LARGA DURACIÓN</v>
      </c>
      <c r="W163" s="48" t="str">
        <f>VLOOKUP(S163,PARTIDAS!A:B,2,0)</f>
        <v>Maquinarias y Equipos (Bienes de Larga Duracion)</v>
      </c>
      <c r="X163" s="54"/>
      <c r="Y163" s="49"/>
      <c r="Z163" s="54"/>
      <c r="AA163" s="54"/>
      <c r="AB163" s="55"/>
      <c r="AC163" s="55">
        <v>0</v>
      </c>
      <c r="AD163" s="55"/>
      <c r="AE163" s="55"/>
      <c r="AF163" s="56"/>
      <c r="AG163" s="56"/>
      <c r="AH163" s="56"/>
      <c r="AI163" s="56"/>
      <c r="AJ163" s="96">
        <f t="shared" si="17"/>
        <v>0</v>
      </c>
      <c r="AK163" s="97" t="b">
        <f t="shared" si="18"/>
        <v>1</v>
      </c>
      <c r="AL163" s="83">
        <f t="shared" si="19"/>
        <v>0</v>
      </c>
    </row>
    <row r="164" spans="1:38" s="53" customFormat="1" ht="120.75">
      <c r="A164" s="38" t="str">
        <f t="shared" si="21"/>
        <v>564840107Adquisición de equiposNuevo</v>
      </c>
      <c r="B164" s="39" t="s">
        <v>1118</v>
      </c>
      <c r="C164" s="40" t="s">
        <v>178</v>
      </c>
      <c r="D164" s="43" t="s">
        <v>190</v>
      </c>
      <c r="E164" s="43" t="s">
        <v>1119</v>
      </c>
      <c r="F164" s="43" t="s">
        <v>179</v>
      </c>
      <c r="G164" s="43" t="s">
        <v>196</v>
      </c>
      <c r="H164" s="43" t="s">
        <v>197</v>
      </c>
      <c r="I164" s="44">
        <f>28374.82-28374.82</f>
        <v>0</v>
      </c>
      <c r="J164" s="44">
        <v>0</v>
      </c>
      <c r="K164" s="43" t="s">
        <v>37</v>
      </c>
      <c r="L164" s="42">
        <v>1701</v>
      </c>
      <c r="M164" s="45">
        <v>56</v>
      </c>
      <c r="N164" s="101">
        <v>4</v>
      </c>
      <c r="O164" s="46" t="s">
        <v>181</v>
      </c>
      <c r="P164" s="46" t="s">
        <v>182</v>
      </c>
      <c r="Q164" s="46" t="s">
        <v>38</v>
      </c>
      <c r="R164" s="46" t="s">
        <v>39</v>
      </c>
      <c r="S164" s="62">
        <v>840107</v>
      </c>
      <c r="T164" s="45" t="str">
        <f aca="true" t="shared" si="22" ref="T164:T201">+CONCATENATE(S164," ",W164)</f>
        <v>840107 Equipos-Sistemas y Paquetes Informaticos</v>
      </c>
      <c r="U164" s="93">
        <f t="shared" si="20"/>
        <v>84</v>
      </c>
      <c r="V164" s="93" t="str">
        <f>CONCATENATE(U164,"   ",VLOOKUP(U164,GRUPOS!A:B,2,0))</f>
        <v>84   BIENES DE LARGA DURACIÓN</v>
      </c>
      <c r="W164" s="48" t="str">
        <f>VLOOKUP(S164,PARTIDAS!A:B,2,0)</f>
        <v>Equipos-Sistemas y Paquetes Informaticos</v>
      </c>
      <c r="X164" s="54"/>
      <c r="Y164" s="49"/>
      <c r="Z164" s="54"/>
      <c r="AA164" s="54"/>
      <c r="AB164" s="55"/>
      <c r="AC164" s="55">
        <v>0</v>
      </c>
      <c r="AD164" s="55"/>
      <c r="AE164" s="55"/>
      <c r="AF164" s="56"/>
      <c r="AG164" s="56"/>
      <c r="AH164" s="56"/>
      <c r="AI164" s="56"/>
      <c r="AJ164" s="96">
        <f aca="true" t="shared" si="23" ref="AJ164:AJ201">+SUM(X164:AI164)</f>
        <v>0</v>
      </c>
      <c r="AK164" s="97" t="b">
        <f t="shared" si="18"/>
        <v>1</v>
      </c>
      <c r="AL164" s="83">
        <f t="shared" si="19"/>
        <v>0</v>
      </c>
    </row>
    <row r="165" spans="1:38" s="53" customFormat="1" ht="138">
      <c r="A165" s="38" t="str">
        <f t="shared" si="21"/>
        <v>564730217Difisión de información a través de los medios comunitarios Nuevo</v>
      </c>
      <c r="B165" s="39" t="s">
        <v>1118</v>
      </c>
      <c r="C165" s="40" t="s">
        <v>178</v>
      </c>
      <c r="D165" s="43" t="s">
        <v>190</v>
      </c>
      <c r="E165" s="43" t="s">
        <v>1119</v>
      </c>
      <c r="F165" s="43" t="s">
        <v>179</v>
      </c>
      <c r="G165" s="43" t="s">
        <v>1131</v>
      </c>
      <c r="H165" s="43" t="s">
        <v>1132</v>
      </c>
      <c r="I165" s="44">
        <f>5412-5412</f>
        <v>0</v>
      </c>
      <c r="J165" s="44">
        <v>0</v>
      </c>
      <c r="K165" s="43" t="s">
        <v>37</v>
      </c>
      <c r="L165" s="42">
        <v>1701</v>
      </c>
      <c r="M165" s="45">
        <v>56</v>
      </c>
      <c r="N165" s="101">
        <v>4</v>
      </c>
      <c r="O165" s="46" t="s">
        <v>181</v>
      </c>
      <c r="P165" s="46" t="s">
        <v>182</v>
      </c>
      <c r="Q165" s="46" t="s">
        <v>38</v>
      </c>
      <c r="R165" s="46" t="s">
        <v>39</v>
      </c>
      <c r="S165" s="62">
        <v>730217</v>
      </c>
      <c r="T165" s="45" t="str">
        <f t="shared" si="22"/>
        <v>730217 Servicios de Difusion e Informacion</v>
      </c>
      <c r="U165" s="93">
        <f t="shared" si="20"/>
        <v>73</v>
      </c>
      <c r="V165" s="93" t="str">
        <f>CONCATENATE(U165,"   ",VLOOKUP(U165,GRUPOS!A:B,2,0))</f>
        <v>73   BIENES Y SERVICIOS PARA INVERSIÓN</v>
      </c>
      <c r="W165" s="48" t="str">
        <f>VLOOKUP(S165,PARTIDAS!A:B,2,0)</f>
        <v>Servicios de Difusion e Informacion</v>
      </c>
      <c r="X165" s="54"/>
      <c r="Y165" s="49"/>
      <c r="Z165" s="54"/>
      <c r="AA165" s="54"/>
      <c r="AB165" s="55"/>
      <c r="AC165" s="55"/>
      <c r="AD165" s="55"/>
      <c r="AE165" s="55"/>
      <c r="AF165" s="56"/>
      <c r="AG165" s="56"/>
      <c r="AH165" s="56"/>
      <c r="AI165" s="56"/>
      <c r="AJ165" s="96">
        <f t="shared" si="23"/>
        <v>0</v>
      </c>
      <c r="AK165" s="97" t="b">
        <f t="shared" si="18"/>
        <v>1</v>
      </c>
      <c r="AL165" s="83">
        <f t="shared" si="19"/>
        <v>0</v>
      </c>
    </row>
    <row r="166" spans="1:38" s="53" customFormat="1" ht="103.5">
      <c r="A166" s="38" t="str">
        <f t="shared" si="21"/>
        <v>564730404Mantenimiento preventivo y correctivo Nuevo</v>
      </c>
      <c r="B166" s="39" t="s">
        <v>1118</v>
      </c>
      <c r="C166" s="40" t="s">
        <v>178</v>
      </c>
      <c r="D166" s="43" t="s">
        <v>190</v>
      </c>
      <c r="E166" s="43" t="s">
        <v>1119</v>
      </c>
      <c r="F166" s="43" t="s">
        <v>179</v>
      </c>
      <c r="G166" s="43" t="s">
        <v>1133</v>
      </c>
      <c r="H166" s="43" t="s">
        <v>1134</v>
      </c>
      <c r="I166" s="44">
        <v>852</v>
      </c>
      <c r="J166" s="44">
        <v>0</v>
      </c>
      <c r="K166" s="43" t="s">
        <v>37</v>
      </c>
      <c r="L166" s="42">
        <v>1701</v>
      </c>
      <c r="M166" s="45">
        <v>56</v>
      </c>
      <c r="N166" s="101">
        <v>4</v>
      </c>
      <c r="O166" s="46" t="s">
        <v>181</v>
      </c>
      <c r="P166" s="46" t="s">
        <v>182</v>
      </c>
      <c r="Q166" s="46" t="s">
        <v>38</v>
      </c>
      <c r="R166" s="46" t="s">
        <v>39</v>
      </c>
      <c r="S166" s="62">
        <v>730404</v>
      </c>
      <c r="T166" s="45" t="str">
        <f>+CONCATENATE(S166," ",W166)</f>
        <v>730404 Maquinarias Equipos y Redes (Instalacion-Mantenimiento y Reparaciones)</v>
      </c>
      <c r="U166" s="93">
        <f t="shared" si="20"/>
        <v>73</v>
      </c>
      <c r="V166" s="93" t="str">
        <f>CONCATENATE(U166,"   ",VLOOKUP(U166,GRUPOS!A:B,2,0))</f>
        <v>73   BIENES Y SERVICIOS PARA INVERSIÓN</v>
      </c>
      <c r="W166" s="48" t="str">
        <f>VLOOKUP(S166,PARTIDAS!A:B,2,0)</f>
        <v>Maquinarias Equipos y Redes (Instalacion-Mantenimiento y Reparaciones)</v>
      </c>
      <c r="X166" s="54"/>
      <c r="Y166" s="49"/>
      <c r="Z166" s="54"/>
      <c r="AA166" s="54"/>
      <c r="AB166" s="55"/>
      <c r="AC166" s="55">
        <f>5000-4148</f>
        <v>852</v>
      </c>
      <c r="AD166" s="55"/>
      <c r="AE166" s="55"/>
      <c r="AF166" s="56"/>
      <c r="AG166" s="56"/>
      <c r="AH166" s="56"/>
      <c r="AI166" s="56"/>
      <c r="AJ166" s="96">
        <f>+SUM(X166:AI166)</f>
        <v>852</v>
      </c>
      <c r="AK166" s="97" t="b">
        <f t="shared" si="18"/>
        <v>1</v>
      </c>
      <c r="AL166" s="83">
        <f t="shared" si="19"/>
        <v>0</v>
      </c>
    </row>
    <row r="167" spans="1:38" s="53" customFormat="1" ht="120.75">
      <c r="A167" s="38" t="str">
        <f t="shared" si="21"/>
        <v>564730606Honorarios por Contratos Civiles de Servicios.Nuevo</v>
      </c>
      <c r="B167" s="39" t="s">
        <v>1118</v>
      </c>
      <c r="C167" s="40" t="s">
        <v>178</v>
      </c>
      <c r="D167" s="43" t="s">
        <v>190</v>
      </c>
      <c r="E167" s="43" t="s">
        <v>1119</v>
      </c>
      <c r="F167" s="43" t="s">
        <v>179</v>
      </c>
      <c r="G167" s="43" t="s">
        <v>199</v>
      </c>
      <c r="H167" s="43" t="s">
        <v>1213</v>
      </c>
      <c r="I167" s="44">
        <v>0</v>
      </c>
      <c r="J167" s="44">
        <v>0</v>
      </c>
      <c r="K167" s="43" t="s">
        <v>37</v>
      </c>
      <c r="L167" s="42">
        <v>1701</v>
      </c>
      <c r="M167" s="45">
        <v>56</v>
      </c>
      <c r="N167" s="101">
        <v>4</v>
      </c>
      <c r="O167" s="46" t="s">
        <v>181</v>
      </c>
      <c r="P167" s="46" t="s">
        <v>182</v>
      </c>
      <c r="Q167" s="46" t="s">
        <v>38</v>
      </c>
      <c r="R167" s="46" t="s">
        <v>39</v>
      </c>
      <c r="S167" s="62">
        <v>730606</v>
      </c>
      <c r="T167" s="45" t="str">
        <f>+CONCATENATE(S167," ",W167)</f>
        <v>730606 Honorarios por Contratos Civiles de Servicios</v>
      </c>
      <c r="U167" s="93">
        <f t="shared" si="20"/>
        <v>73</v>
      </c>
      <c r="V167" s="93" t="str">
        <f>CONCATENATE(U167,"   ",VLOOKUP(U167,GRUPOS!A:B,2,0))</f>
        <v>73   BIENES Y SERVICIOS PARA INVERSIÓN</v>
      </c>
      <c r="W167" s="48" t="str">
        <f>VLOOKUP(S167,PARTIDAS!A:B,2,0)</f>
        <v>Honorarios por Contratos Civiles de Servicios</v>
      </c>
      <c r="X167" s="54"/>
      <c r="Y167" s="49"/>
      <c r="Z167" s="54"/>
      <c r="AA167" s="54"/>
      <c r="AB167" s="55"/>
      <c r="AC167" s="55"/>
      <c r="AD167" s="55"/>
      <c r="AE167" s="55"/>
      <c r="AF167" s="56"/>
      <c r="AG167" s="56"/>
      <c r="AH167" s="56"/>
      <c r="AI167" s="56"/>
      <c r="AJ167" s="96">
        <f>+SUM(X167:AI167)</f>
        <v>0</v>
      </c>
      <c r="AK167" s="97" t="b">
        <f t="shared" si="18"/>
        <v>1</v>
      </c>
      <c r="AL167" s="83">
        <f t="shared" si="19"/>
        <v>0</v>
      </c>
    </row>
    <row r="168" spans="1:38" s="53" customFormat="1" ht="120.75">
      <c r="A168" s="38" t="str">
        <f t="shared" si="21"/>
        <v>564730606Honorarios por Contratos Civiles de Servicios..Nuevo</v>
      </c>
      <c r="B168" s="39" t="s">
        <v>1118</v>
      </c>
      <c r="C168" s="40" t="s">
        <v>178</v>
      </c>
      <c r="D168" s="43" t="s">
        <v>190</v>
      </c>
      <c r="E168" s="43" t="s">
        <v>1119</v>
      </c>
      <c r="F168" s="43" t="s">
        <v>179</v>
      </c>
      <c r="G168" s="43" t="s">
        <v>200</v>
      </c>
      <c r="H168" s="43" t="s">
        <v>1214</v>
      </c>
      <c r="I168" s="44">
        <v>0</v>
      </c>
      <c r="J168" s="44">
        <v>0</v>
      </c>
      <c r="K168" s="43" t="s">
        <v>37</v>
      </c>
      <c r="L168" s="42">
        <v>1701</v>
      </c>
      <c r="M168" s="45">
        <v>56</v>
      </c>
      <c r="N168" s="101">
        <v>4</v>
      </c>
      <c r="O168" s="46" t="s">
        <v>181</v>
      </c>
      <c r="P168" s="46" t="s">
        <v>182</v>
      </c>
      <c r="Q168" s="46" t="s">
        <v>38</v>
      </c>
      <c r="R168" s="46" t="s">
        <v>39</v>
      </c>
      <c r="S168" s="62">
        <v>730606</v>
      </c>
      <c r="T168" s="45" t="str">
        <f>+CONCATENATE(S168," ",W168)</f>
        <v>730606 Honorarios por Contratos Civiles de Servicios</v>
      </c>
      <c r="U168" s="93">
        <f t="shared" si="20"/>
        <v>73</v>
      </c>
      <c r="V168" s="93" t="str">
        <f>CONCATENATE(U168,"   ",VLOOKUP(U168,GRUPOS!A:B,2,0))</f>
        <v>73   BIENES Y SERVICIOS PARA INVERSIÓN</v>
      </c>
      <c r="W168" s="48" t="str">
        <f>VLOOKUP(S168,PARTIDAS!A:B,2,0)</f>
        <v>Honorarios por Contratos Civiles de Servicios</v>
      </c>
      <c r="X168" s="54"/>
      <c r="Y168" s="49"/>
      <c r="Z168" s="54"/>
      <c r="AA168" s="54"/>
      <c r="AB168" s="55"/>
      <c r="AC168" s="55"/>
      <c r="AD168" s="55"/>
      <c r="AE168" s="55"/>
      <c r="AF168" s="56"/>
      <c r="AG168" s="56"/>
      <c r="AH168" s="56"/>
      <c r="AI168" s="56"/>
      <c r="AJ168" s="96">
        <f>+SUM(X168:AI168)</f>
        <v>0</v>
      </c>
      <c r="AK168" s="97" t="b">
        <f t="shared" si="18"/>
        <v>1</v>
      </c>
      <c r="AL168" s="83">
        <f t="shared" si="19"/>
        <v>0</v>
      </c>
    </row>
    <row r="169" spans="1:38" s="53" customFormat="1" ht="120.75">
      <c r="A169" s="38" t="str">
        <f t="shared" si="21"/>
        <v>564730606Honorarios por Contratos Civiles de Servicios…Nuevo</v>
      </c>
      <c r="B169" s="39" t="s">
        <v>1118</v>
      </c>
      <c r="C169" s="40" t="s">
        <v>178</v>
      </c>
      <c r="D169" s="43" t="s">
        <v>190</v>
      </c>
      <c r="E169" s="43" t="s">
        <v>1119</v>
      </c>
      <c r="F169" s="43" t="s">
        <v>179</v>
      </c>
      <c r="G169" s="43" t="s">
        <v>201</v>
      </c>
      <c r="H169" s="43" t="s">
        <v>1215</v>
      </c>
      <c r="I169" s="44">
        <v>0</v>
      </c>
      <c r="J169" s="44">
        <v>0</v>
      </c>
      <c r="K169" s="43" t="s">
        <v>37</v>
      </c>
      <c r="L169" s="42">
        <v>1701</v>
      </c>
      <c r="M169" s="45">
        <v>56</v>
      </c>
      <c r="N169" s="101">
        <v>4</v>
      </c>
      <c r="O169" s="46" t="s">
        <v>181</v>
      </c>
      <c r="P169" s="46" t="s">
        <v>182</v>
      </c>
      <c r="Q169" s="46" t="s">
        <v>38</v>
      </c>
      <c r="R169" s="46" t="s">
        <v>39</v>
      </c>
      <c r="S169" s="62">
        <v>730606</v>
      </c>
      <c r="T169" s="45" t="str">
        <f>+CONCATENATE(S169," ",W169)</f>
        <v>730606 Honorarios por Contratos Civiles de Servicios</v>
      </c>
      <c r="U169" s="93">
        <f t="shared" si="20"/>
        <v>73</v>
      </c>
      <c r="V169" s="93" t="str">
        <f>CONCATENATE(U169,"   ",VLOOKUP(U169,GRUPOS!A:B,2,0))</f>
        <v>73   BIENES Y SERVICIOS PARA INVERSIÓN</v>
      </c>
      <c r="W169" s="48" t="str">
        <f>VLOOKUP(S169,PARTIDAS!A:B,2,0)</f>
        <v>Honorarios por Contratos Civiles de Servicios</v>
      </c>
      <c r="X169" s="54"/>
      <c r="Y169" s="49"/>
      <c r="Z169" s="54"/>
      <c r="AA169" s="54"/>
      <c r="AB169" s="55"/>
      <c r="AC169" s="55"/>
      <c r="AD169" s="55"/>
      <c r="AE169" s="55"/>
      <c r="AF169" s="56"/>
      <c r="AG169" s="56"/>
      <c r="AH169" s="56"/>
      <c r="AI169" s="56"/>
      <c r="AJ169" s="96">
        <f>+SUM(X169:AI169)</f>
        <v>0</v>
      </c>
      <c r="AK169" s="97" t="b">
        <f t="shared" si="18"/>
        <v>1</v>
      </c>
      <c r="AL169" s="83">
        <f t="shared" si="19"/>
        <v>0</v>
      </c>
    </row>
    <row r="170" spans="1:38" s="53" customFormat="1" ht="103.5">
      <c r="A170" s="38" t="str">
        <f t="shared" si="21"/>
        <v>564840107Adquisición de impresorasNuevo</v>
      </c>
      <c r="B170" s="39" t="s">
        <v>1118</v>
      </c>
      <c r="C170" s="40" t="s">
        <v>178</v>
      </c>
      <c r="D170" s="43" t="s">
        <v>190</v>
      </c>
      <c r="E170" s="43" t="s">
        <v>1119</v>
      </c>
      <c r="F170" s="43" t="s">
        <v>179</v>
      </c>
      <c r="G170" s="43" t="s">
        <v>1216</v>
      </c>
      <c r="H170" s="43" t="s">
        <v>1217</v>
      </c>
      <c r="I170" s="44">
        <v>0</v>
      </c>
      <c r="J170" s="44">
        <v>0</v>
      </c>
      <c r="K170" s="43" t="s">
        <v>37</v>
      </c>
      <c r="L170" s="42">
        <v>1701</v>
      </c>
      <c r="M170" s="45">
        <v>56</v>
      </c>
      <c r="N170" s="101">
        <v>4</v>
      </c>
      <c r="O170" s="46" t="s">
        <v>181</v>
      </c>
      <c r="P170" s="46" t="s">
        <v>182</v>
      </c>
      <c r="Q170" s="46" t="s">
        <v>38</v>
      </c>
      <c r="R170" s="46" t="s">
        <v>39</v>
      </c>
      <c r="S170" s="62">
        <v>840107</v>
      </c>
      <c r="T170" s="45" t="str">
        <f>+CONCATENATE(S170," ",W170)</f>
        <v>840107 Equipos-Sistemas y Paquetes Informaticos</v>
      </c>
      <c r="U170" s="93">
        <f t="shared" si="20"/>
        <v>84</v>
      </c>
      <c r="V170" s="93" t="str">
        <f>CONCATENATE(U170,"   ",VLOOKUP(U170,GRUPOS!A:B,2,0))</f>
        <v>84   BIENES DE LARGA DURACIÓN</v>
      </c>
      <c r="W170" s="48" t="str">
        <f>VLOOKUP(S170,PARTIDAS!A:B,2,0)</f>
        <v>Equipos-Sistemas y Paquetes Informaticos</v>
      </c>
      <c r="X170" s="54"/>
      <c r="Y170" s="49"/>
      <c r="Z170" s="54"/>
      <c r="AA170" s="54"/>
      <c r="AB170" s="55"/>
      <c r="AC170" s="55"/>
      <c r="AD170" s="55"/>
      <c r="AE170" s="55"/>
      <c r="AF170" s="56"/>
      <c r="AG170" s="56"/>
      <c r="AH170" s="56"/>
      <c r="AI170" s="56"/>
      <c r="AJ170" s="96">
        <f>+SUM(X170:AI170)</f>
        <v>0</v>
      </c>
      <c r="AK170" s="97" t="b">
        <f t="shared" si="18"/>
        <v>1</v>
      </c>
      <c r="AL170" s="83">
        <f t="shared" si="19"/>
        <v>0</v>
      </c>
    </row>
    <row r="171" spans="1:38" s="53" customFormat="1" ht="207">
      <c r="A171" s="38" t="str">
        <f t="shared" si="21"/>
        <v>564770102Tasas Generales, Impuestos, Contribuciones, Permisos, Licencias y PatentesNuevo</v>
      </c>
      <c r="B171" s="39" t="s">
        <v>1118</v>
      </c>
      <c r="C171" s="40" t="s">
        <v>178</v>
      </c>
      <c r="D171" s="43" t="s">
        <v>190</v>
      </c>
      <c r="E171" s="43" t="s">
        <v>1119</v>
      </c>
      <c r="F171" s="43" t="s">
        <v>179</v>
      </c>
      <c r="G171" s="43" t="s">
        <v>1218</v>
      </c>
      <c r="H171" s="43" t="s">
        <v>1219</v>
      </c>
      <c r="I171" s="44">
        <v>0</v>
      </c>
      <c r="J171" s="44">
        <v>0</v>
      </c>
      <c r="K171" s="43" t="s">
        <v>37</v>
      </c>
      <c r="L171" s="42">
        <v>1701</v>
      </c>
      <c r="M171" s="45">
        <v>56</v>
      </c>
      <c r="N171" s="101">
        <v>4</v>
      </c>
      <c r="O171" s="46" t="s">
        <v>181</v>
      </c>
      <c r="P171" s="46" t="s">
        <v>182</v>
      </c>
      <c r="Q171" s="46" t="s">
        <v>38</v>
      </c>
      <c r="R171" s="46" t="s">
        <v>39</v>
      </c>
      <c r="S171" s="62">
        <v>770102</v>
      </c>
      <c r="T171" s="45" t="str">
        <f t="shared" si="22"/>
        <v>770102 Tasas Generales-Impuestos-Contribuciones-Permisos-Licencias y Patentes</v>
      </c>
      <c r="U171" s="93">
        <f t="shared" si="20"/>
        <v>77</v>
      </c>
      <c r="V171" s="93" t="str">
        <f>CONCATENATE(U171,"   ",VLOOKUP(U171,GRUPOS!A:B,2,0))</f>
        <v>77   OTROS EGRESOS DE INVERSIÓN</v>
      </c>
      <c r="W171" s="48" t="str">
        <f>VLOOKUP(S171,PARTIDAS!A:B,2,0)</f>
        <v>Tasas Generales-Impuestos-Contribuciones-Permisos-Licencias y Patentes</v>
      </c>
      <c r="X171" s="54"/>
      <c r="Y171" s="49"/>
      <c r="Z171" s="54"/>
      <c r="AA171" s="54"/>
      <c r="AB171" s="55"/>
      <c r="AC171" s="55"/>
      <c r="AD171" s="55"/>
      <c r="AE171" s="55"/>
      <c r="AF171" s="56"/>
      <c r="AG171" s="56"/>
      <c r="AH171" s="56"/>
      <c r="AI171" s="56"/>
      <c r="AJ171" s="96">
        <f t="shared" si="23"/>
        <v>0</v>
      </c>
      <c r="AK171" s="97" t="b">
        <f t="shared" si="18"/>
        <v>1</v>
      </c>
      <c r="AL171" s="83">
        <f t="shared" si="19"/>
        <v>0</v>
      </c>
    </row>
    <row r="172" spans="1:38" s="53" customFormat="1" ht="155.25">
      <c r="A172" s="38" t="str">
        <f t="shared" si="21"/>
        <v>551710203Decimotercer SueldoNuevo</v>
      </c>
      <c r="B172" s="39" t="s">
        <v>1118</v>
      </c>
      <c r="C172" s="40" t="s">
        <v>178</v>
      </c>
      <c r="D172" s="43" t="s">
        <v>1150</v>
      </c>
      <c r="E172" s="43" t="s">
        <v>1119</v>
      </c>
      <c r="F172" s="43" t="s">
        <v>179</v>
      </c>
      <c r="G172" s="43" t="s">
        <v>180</v>
      </c>
      <c r="H172" s="43" t="s">
        <v>180</v>
      </c>
      <c r="I172" s="44">
        <v>4458.76</v>
      </c>
      <c r="J172" s="44">
        <v>3447.76</v>
      </c>
      <c r="K172" s="43" t="s">
        <v>37</v>
      </c>
      <c r="L172" s="42">
        <v>1701</v>
      </c>
      <c r="M172" s="45">
        <v>55</v>
      </c>
      <c r="N172" s="101">
        <v>1</v>
      </c>
      <c r="O172" s="46" t="s">
        <v>181</v>
      </c>
      <c r="P172" s="46" t="s">
        <v>182</v>
      </c>
      <c r="Q172" s="46" t="s">
        <v>38</v>
      </c>
      <c r="R172" s="46" t="s">
        <v>39</v>
      </c>
      <c r="S172" s="62">
        <v>710203</v>
      </c>
      <c r="T172" s="45" t="str">
        <f t="shared" si="22"/>
        <v>710203 Decimotercer Sueldo</v>
      </c>
      <c r="U172" s="93">
        <f t="shared" si="20"/>
        <v>71</v>
      </c>
      <c r="V172" s="93" t="str">
        <f>CONCATENATE(U172,"   ",VLOOKUP(U172,GRUPOS!A:B,2,0))</f>
        <v>71   GASTOS EN PERSONAL PARA INVERSIÓN</v>
      </c>
      <c r="W172" s="48" t="str">
        <f>VLOOKUP(S172,PARTIDAS!A:B,2,0)</f>
        <v>Decimotercer Sueldo</v>
      </c>
      <c r="X172" s="54">
        <f>5427.76-969</f>
        <v>4458.76</v>
      </c>
      <c r="Y172" s="49"/>
      <c r="Z172" s="54"/>
      <c r="AA172" s="54"/>
      <c r="AB172" s="55"/>
      <c r="AC172" s="55"/>
      <c r="AD172" s="55"/>
      <c r="AE172" s="55"/>
      <c r="AF172" s="56"/>
      <c r="AG172" s="56"/>
      <c r="AH172" s="56"/>
      <c r="AI172" s="56"/>
      <c r="AJ172" s="96">
        <f t="shared" si="23"/>
        <v>4458.76</v>
      </c>
      <c r="AK172" s="97" t="b">
        <f t="shared" si="18"/>
        <v>1</v>
      </c>
      <c r="AL172" s="83">
        <f t="shared" si="19"/>
        <v>0</v>
      </c>
    </row>
    <row r="173" spans="1:38" s="53" customFormat="1" ht="155.25">
      <c r="A173" s="38" t="str">
        <f t="shared" si="21"/>
        <v>551710204Decimocuarto SueldoNuevo</v>
      </c>
      <c r="B173" s="39" t="s">
        <v>1118</v>
      </c>
      <c r="C173" s="40" t="s">
        <v>178</v>
      </c>
      <c r="D173" s="43" t="s">
        <v>1150</v>
      </c>
      <c r="E173" s="43" t="s">
        <v>1119</v>
      </c>
      <c r="F173" s="43" t="s">
        <v>179</v>
      </c>
      <c r="G173" s="43" t="s">
        <v>183</v>
      </c>
      <c r="H173" s="43" t="s">
        <v>183</v>
      </c>
      <c r="I173" s="44">
        <v>1066.63</v>
      </c>
      <c r="J173" s="44">
        <v>1066.63</v>
      </c>
      <c r="K173" s="43" t="s">
        <v>37</v>
      </c>
      <c r="L173" s="42">
        <v>1701</v>
      </c>
      <c r="M173" s="45">
        <v>55</v>
      </c>
      <c r="N173" s="101">
        <v>1</v>
      </c>
      <c r="O173" s="46" t="s">
        <v>181</v>
      </c>
      <c r="P173" s="46" t="s">
        <v>182</v>
      </c>
      <c r="Q173" s="46" t="s">
        <v>38</v>
      </c>
      <c r="R173" s="46" t="s">
        <v>39</v>
      </c>
      <c r="S173" s="62">
        <v>710204</v>
      </c>
      <c r="T173" s="45" t="str">
        <f t="shared" si="22"/>
        <v>710204 Decimocuarto Sueldo</v>
      </c>
      <c r="U173" s="93">
        <f t="shared" si="20"/>
        <v>71</v>
      </c>
      <c r="V173" s="93" t="str">
        <f>CONCATENATE(U173,"   ",VLOOKUP(U173,GRUPOS!A:B,2,0))</f>
        <v>71   GASTOS EN PERSONAL PARA INVERSIÓN</v>
      </c>
      <c r="W173" s="48" t="str">
        <f>VLOOKUP(S173,PARTIDAS!A:B,2,0)</f>
        <v>Decimocuarto Sueldo</v>
      </c>
      <c r="X173" s="54">
        <f>1575.9-509.27</f>
        <v>1066.63</v>
      </c>
      <c r="Y173" s="49"/>
      <c r="Z173" s="54"/>
      <c r="AA173" s="54"/>
      <c r="AB173" s="55"/>
      <c r="AC173" s="55"/>
      <c r="AD173" s="55"/>
      <c r="AE173" s="55"/>
      <c r="AF173" s="56"/>
      <c r="AG173" s="56"/>
      <c r="AH173" s="56"/>
      <c r="AI173" s="56"/>
      <c r="AJ173" s="96">
        <f t="shared" si="23"/>
        <v>1066.63</v>
      </c>
      <c r="AK173" s="97" t="b">
        <f t="shared" si="18"/>
        <v>1</v>
      </c>
      <c r="AL173" s="83">
        <f t="shared" si="19"/>
        <v>0</v>
      </c>
    </row>
    <row r="174" spans="1:38" s="53" customFormat="1" ht="155.25">
      <c r="A174" s="38" t="str">
        <f t="shared" si="21"/>
        <v>551710510Servicios Personales por ContratoNuevo</v>
      </c>
      <c r="B174" s="39" t="s">
        <v>1118</v>
      </c>
      <c r="C174" s="40" t="s">
        <v>178</v>
      </c>
      <c r="D174" s="43" t="s">
        <v>1150</v>
      </c>
      <c r="E174" s="43" t="s">
        <v>1119</v>
      </c>
      <c r="F174" s="43" t="s">
        <v>179</v>
      </c>
      <c r="G174" s="43" t="s">
        <v>184</v>
      </c>
      <c r="H174" s="43" t="s">
        <v>184</v>
      </c>
      <c r="I174" s="44">
        <v>59417.56</v>
      </c>
      <c r="J174" s="44">
        <v>50988.37</v>
      </c>
      <c r="K174" s="43" t="s">
        <v>37</v>
      </c>
      <c r="L174" s="42">
        <v>1701</v>
      </c>
      <c r="M174" s="45">
        <v>55</v>
      </c>
      <c r="N174" s="101">
        <v>1</v>
      </c>
      <c r="O174" s="46" t="s">
        <v>181</v>
      </c>
      <c r="P174" s="46" t="s">
        <v>182</v>
      </c>
      <c r="Q174" s="46" t="s">
        <v>38</v>
      </c>
      <c r="R174" s="46" t="s">
        <v>39</v>
      </c>
      <c r="S174" s="62">
        <v>710510</v>
      </c>
      <c r="T174" s="45" t="str">
        <f t="shared" si="22"/>
        <v>710510 Servicios Personales por Contrato</v>
      </c>
      <c r="U174" s="93">
        <f t="shared" si="20"/>
        <v>71</v>
      </c>
      <c r="V174" s="93" t="str">
        <f>CONCATENATE(U174,"   ",VLOOKUP(U174,GRUPOS!A:B,2,0))</f>
        <v>71   GASTOS EN PERSONAL PARA INVERSIÓN</v>
      </c>
      <c r="W174" s="48" t="str">
        <f>VLOOKUP(S174,PARTIDAS!A:B,2,0)</f>
        <v>Servicios Personales por Contrato</v>
      </c>
      <c r="X174" s="54">
        <f>59417.62-0.06</f>
        <v>59417.560000000005</v>
      </c>
      <c r="Y174" s="49"/>
      <c r="Z174" s="54"/>
      <c r="AA174" s="54"/>
      <c r="AB174" s="55"/>
      <c r="AC174" s="55"/>
      <c r="AD174" s="55"/>
      <c r="AE174" s="55"/>
      <c r="AF174" s="56"/>
      <c r="AG174" s="56"/>
      <c r="AH174" s="56"/>
      <c r="AI174" s="56"/>
      <c r="AJ174" s="96">
        <f t="shared" si="23"/>
        <v>59417.560000000005</v>
      </c>
      <c r="AK174" s="97" t="b">
        <f t="shared" si="18"/>
        <v>1</v>
      </c>
      <c r="AL174" s="83">
        <f t="shared" si="19"/>
        <v>0</v>
      </c>
    </row>
    <row r="175" spans="1:38" s="53" customFormat="1" ht="155.25">
      <c r="A175" s="38" t="str">
        <f t="shared" si="21"/>
        <v>551710601Aporte PatronalNuevo</v>
      </c>
      <c r="B175" s="39" t="s">
        <v>1118</v>
      </c>
      <c r="C175" s="40" t="s">
        <v>178</v>
      </c>
      <c r="D175" s="43" t="s">
        <v>1150</v>
      </c>
      <c r="E175" s="43" t="s">
        <v>1119</v>
      </c>
      <c r="F175" s="43" t="s">
        <v>179</v>
      </c>
      <c r="G175" s="43" t="s">
        <v>185</v>
      </c>
      <c r="H175" s="43" t="s">
        <v>185</v>
      </c>
      <c r="I175" s="44">
        <v>5486.6</v>
      </c>
      <c r="J175" s="44">
        <v>5251.68</v>
      </c>
      <c r="K175" s="43" t="s">
        <v>37</v>
      </c>
      <c r="L175" s="42">
        <v>1701</v>
      </c>
      <c r="M175" s="45">
        <v>55</v>
      </c>
      <c r="N175" s="101">
        <v>1</v>
      </c>
      <c r="O175" s="46" t="s">
        <v>181</v>
      </c>
      <c r="P175" s="46" t="s">
        <v>182</v>
      </c>
      <c r="Q175" s="46" t="s">
        <v>38</v>
      </c>
      <c r="R175" s="46" t="s">
        <v>39</v>
      </c>
      <c r="S175" s="62">
        <v>710601</v>
      </c>
      <c r="T175" s="45" t="str">
        <f t="shared" si="22"/>
        <v>710601 Aporte Patronal</v>
      </c>
      <c r="U175" s="93">
        <f t="shared" si="20"/>
        <v>71</v>
      </c>
      <c r="V175" s="93" t="str">
        <f>CONCATENATE(U175,"   ",VLOOKUP(U175,GRUPOS!A:B,2,0))</f>
        <v>71   GASTOS EN PERSONAL PARA INVERSIÓN</v>
      </c>
      <c r="W175" s="48" t="str">
        <f>VLOOKUP(S175,PARTIDAS!A:B,2,0)</f>
        <v>Aporte Patronal</v>
      </c>
      <c r="X175" s="54">
        <f>6240.44-753.84</f>
        <v>5486.599999999999</v>
      </c>
      <c r="Y175" s="49"/>
      <c r="Z175" s="54"/>
      <c r="AA175" s="54"/>
      <c r="AB175" s="55"/>
      <c r="AC175" s="55"/>
      <c r="AD175" s="55"/>
      <c r="AE175" s="55"/>
      <c r="AF175" s="56"/>
      <c r="AG175" s="56"/>
      <c r="AH175" s="56"/>
      <c r="AI175" s="56"/>
      <c r="AJ175" s="96">
        <f t="shared" si="23"/>
        <v>5486.599999999999</v>
      </c>
      <c r="AK175" s="97" t="b">
        <f t="shared" si="18"/>
        <v>1</v>
      </c>
      <c r="AL175" s="83">
        <f t="shared" si="19"/>
        <v>0</v>
      </c>
    </row>
    <row r="176" spans="1:38" s="53" customFormat="1" ht="155.25">
      <c r="A176" s="38" t="str">
        <f t="shared" si="21"/>
        <v>551710602Fondo de ReservaNuevo</v>
      </c>
      <c r="B176" s="39" t="s">
        <v>1118</v>
      </c>
      <c r="C176" s="40" t="s">
        <v>178</v>
      </c>
      <c r="D176" s="43" t="s">
        <v>1150</v>
      </c>
      <c r="E176" s="43" t="s">
        <v>1119</v>
      </c>
      <c r="F176" s="43" t="s">
        <v>179</v>
      </c>
      <c r="G176" s="43" t="s">
        <v>186</v>
      </c>
      <c r="H176" s="43" t="s">
        <v>186</v>
      </c>
      <c r="I176" s="44">
        <v>2259.88</v>
      </c>
      <c r="J176" s="44">
        <v>1652.76</v>
      </c>
      <c r="K176" s="43" t="s">
        <v>37</v>
      </c>
      <c r="L176" s="42">
        <v>1701</v>
      </c>
      <c r="M176" s="45">
        <v>55</v>
      </c>
      <c r="N176" s="101">
        <v>1</v>
      </c>
      <c r="O176" s="46" t="s">
        <v>181</v>
      </c>
      <c r="P176" s="46" t="s">
        <v>182</v>
      </c>
      <c r="Q176" s="46" t="s">
        <v>38</v>
      </c>
      <c r="R176" s="46" t="s">
        <v>39</v>
      </c>
      <c r="S176" s="62">
        <v>710602</v>
      </c>
      <c r="T176" s="45" t="str">
        <f t="shared" si="22"/>
        <v>710602 Fondo de Reserva</v>
      </c>
      <c r="U176" s="93">
        <f t="shared" si="20"/>
        <v>71</v>
      </c>
      <c r="V176" s="93" t="str">
        <f>CONCATENATE(U176,"   ",VLOOKUP(U176,GRUPOS!A:B,2,0))</f>
        <v>71   GASTOS EN PERSONAL PARA INVERSIÓN</v>
      </c>
      <c r="W176" s="48" t="str">
        <f>VLOOKUP(S176,PARTIDAS!A:B,2,0)</f>
        <v>Fondo de Reserva</v>
      </c>
      <c r="X176" s="54">
        <f>3647.99-1388.11</f>
        <v>2259.88</v>
      </c>
      <c r="Y176" s="49"/>
      <c r="Z176" s="54"/>
      <c r="AA176" s="54"/>
      <c r="AB176" s="55"/>
      <c r="AC176" s="55"/>
      <c r="AD176" s="55"/>
      <c r="AE176" s="55"/>
      <c r="AF176" s="56"/>
      <c r="AG176" s="56"/>
      <c r="AH176" s="56"/>
      <c r="AI176" s="56"/>
      <c r="AJ176" s="96">
        <f t="shared" si="23"/>
        <v>2259.88</v>
      </c>
      <c r="AK176" s="97" t="b">
        <f t="shared" si="18"/>
        <v>1</v>
      </c>
      <c r="AL176" s="83">
        <f t="shared" si="19"/>
        <v>0</v>
      </c>
    </row>
    <row r="177" spans="1:38" s="53" customFormat="1" ht="155.25">
      <c r="A177" s="38" t="str">
        <f t="shared" si="21"/>
        <v>551730105SERVICIO DE CLOUD COMPUTING CON MÁQUINAS VIRTUALES Y ENLACE DE INTERNETNuevo</v>
      </c>
      <c r="B177" s="39" t="s">
        <v>1118</v>
      </c>
      <c r="C177" s="40" t="s">
        <v>178</v>
      </c>
      <c r="D177" s="43" t="s">
        <v>1150</v>
      </c>
      <c r="E177" s="43" t="s">
        <v>1119</v>
      </c>
      <c r="F177" s="43" t="s">
        <v>179</v>
      </c>
      <c r="G177" s="43" t="s">
        <v>187</v>
      </c>
      <c r="H177" s="43" t="s">
        <v>187</v>
      </c>
      <c r="I177" s="44">
        <v>115036.38</v>
      </c>
      <c r="J177" s="44">
        <v>0</v>
      </c>
      <c r="K177" s="43" t="s">
        <v>37</v>
      </c>
      <c r="L177" s="42">
        <v>1701</v>
      </c>
      <c r="M177" s="45">
        <v>55</v>
      </c>
      <c r="N177" s="101">
        <v>1</v>
      </c>
      <c r="O177" s="46" t="s">
        <v>181</v>
      </c>
      <c r="P177" s="46" t="s">
        <v>182</v>
      </c>
      <c r="Q177" s="46" t="s">
        <v>38</v>
      </c>
      <c r="R177" s="46" t="s">
        <v>39</v>
      </c>
      <c r="S177" s="62">
        <v>730105</v>
      </c>
      <c r="T177" s="45" t="str">
        <f t="shared" si="22"/>
        <v>730105 Telecomunicaciones</v>
      </c>
      <c r="U177" s="93">
        <f t="shared" si="20"/>
        <v>73</v>
      </c>
      <c r="V177" s="93" t="str">
        <f>CONCATENATE(U177,"   ",VLOOKUP(U177,GRUPOS!A:B,2,0))</f>
        <v>73   BIENES Y SERVICIOS PARA INVERSIÓN</v>
      </c>
      <c r="W177" s="48" t="str">
        <f>VLOOKUP(S177,PARTIDAS!A:B,2,0)</f>
        <v>Telecomunicaciones</v>
      </c>
      <c r="X177" s="54">
        <v>9586.37</v>
      </c>
      <c r="Y177" s="49">
        <v>9586.37</v>
      </c>
      <c r="Z177" s="54">
        <v>9586.37</v>
      </c>
      <c r="AA177" s="54">
        <v>9586.37</v>
      </c>
      <c r="AB177" s="55">
        <v>9586.37</v>
      </c>
      <c r="AC177" s="55">
        <v>9586.37</v>
      </c>
      <c r="AD177" s="55">
        <v>9586.37</v>
      </c>
      <c r="AE177" s="55">
        <v>9586.37</v>
      </c>
      <c r="AF177" s="56">
        <v>9586.37</v>
      </c>
      <c r="AG177" s="56">
        <v>9586.37</v>
      </c>
      <c r="AH177" s="56">
        <v>9586.37</v>
      </c>
      <c r="AI177" s="56">
        <v>9586.31</v>
      </c>
      <c r="AJ177" s="96">
        <f t="shared" si="23"/>
        <v>115036.37999999999</v>
      </c>
      <c r="AK177" s="97" t="b">
        <f t="shared" si="18"/>
        <v>1</v>
      </c>
      <c r="AL177" s="83">
        <f t="shared" si="19"/>
        <v>0</v>
      </c>
    </row>
    <row r="178" spans="1:38" s="53" customFormat="1" ht="172.5">
      <c r="A178" s="38" t="str">
        <f t="shared" si="21"/>
        <v>551730204IMPRESIÓN DE INFORMACION DEL SISTEMMA SUIOSNuevo</v>
      </c>
      <c r="B178" s="39" t="s">
        <v>1118</v>
      </c>
      <c r="C178" s="40" t="s">
        <v>178</v>
      </c>
      <c r="D178" s="43" t="s">
        <v>1150</v>
      </c>
      <c r="E178" s="43" t="s">
        <v>1119</v>
      </c>
      <c r="F178" s="43" t="s">
        <v>179</v>
      </c>
      <c r="G178" s="43" t="s">
        <v>1137</v>
      </c>
      <c r="H178" s="43" t="s">
        <v>1138</v>
      </c>
      <c r="I178" s="44">
        <f>8000-8000</f>
        <v>0</v>
      </c>
      <c r="J178" s="44">
        <v>0</v>
      </c>
      <c r="K178" s="43" t="s">
        <v>37</v>
      </c>
      <c r="L178" s="42">
        <v>1701</v>
      </c>
      <c r="M178" s="45">
        <v>55</v>
      </c>
      <c r="N178" s="101">
        <v>1</v>
      </c>
      <c r="O178" s="46" t="s">
        <v>181</v>
      </c>
      <c r="P178" s="46" t="s">
        <v>182</v>
      </c>
      <c r="Q178" s="46" t="s">
        <v>38</v>
      </c>
      <c r="R178" s="46" t="s">
        <v>39</v>
      </c>
      <c r="S178" s="62">
        <v>730204</v>
      </c>
      <c r="T178" s="45" t="str">
        <f t="shared" si="22"/>
        <v>730204 Edicion-Impresion-Reproduccion-Publicaciones-Suscripciones-Fotocopiado-Traduccion-Empastado-Enmarcacion-Serigrafia-Fotografia-Carnetizacion-Filmacion e Imagenes Satelitales</v>
      </c>
      <c r="U178" s="93">
        <f t="shared" si="20"/>
        <v>73</v>
      </c>
      <c r="V178" s="93" t="str">
        <f>CONCATENATE(U178,"   ",VLOOKUP(U178,GRUPOS!A:B,2,0))</f>
        <v>73   BIENES Y SERVICIOS PARA INVERSIÓN</v>
      </c>
      <c r="W178" s="48" t="str">
        <f>VLOOKUP(S178,PARTIDAS!A:B,2,0)</f>
        <v>Edicion-Impresion-Reproduccion-Publicaciones-Suscripciones-Fotocopiado-Traduccion-Empastado-Enmarcacion-Serigrafia-Fotografia-Carnetizacion-Filmacion e Imagenes Satelitales</v>
      </c>
      <c r="X178" s="106">
        <v>0</v>
      </c>
      <c r="Y178" s="49"/>
      <c r="Z178" s="54"/>
      <c r="AA178" s="54"/>
      <c r="AB178" s="55"/>
      <c r="AC178" s="55"/>
      <c r="AD178" s="55"/>
      <c r="AE178" s="55"/>
      <c r="AF178" s="56"/>
      <c r="AG178" s="56"/>
      <c r="AH178" s="56"/>
      <c r="AI178" s="56"/>
      <c r="AJ178" s="96">
        <f t="shared" si="23"/>
        <v>0</v>
      </c>
      <c r="AK178" s="97" t="b">
        <f t="shared" si="18"/>
        <v>1</v>
      </c>
      <c r="AL178" s="83">
        <f t="shared" si="19"/>
        <v>0</v>
      </c>
    </row>
    <row r="179" spans="1:38" s="53" customFormat="1" ht="155.25">
      <c r="A179" s="38" t="str">
        <f t="shared" si="21"/>
        <v>551730230CONTRATACIÓN DE SERVICIO DE ACTUALIZACIÓN, DEPURACIÓN Y (CATASTRO) DE LA BASE DE DATOS DE LAS ORGANIZACIONES SOCIALES REGISTRADAS A NIVEL NACIONAL (PROCESO DE DIGITADORES)Nuevo</v>
      </c>
      <c r="B179" s="39" t="s">
        <v>1118</v>
      </c>
      <c r="C179" s="40" t="s">
        <v>178</v>
      </c>
      <c r="D179" s="43" t="s">
        <v>1150</v>
      </c>
      <c r="E179" s="43" t="s">
        <v>1119</v>
      </c>
      <c r="F179" s="43" t="s">
        <v>179</v>
      </c>
      <c r="G179" s="43" t="s">
        <v>188</v>
      </c>
      <c r="H179" s="43" t="s">
        <v>1139</v>
      </c>
      <c r="I179" s="44">
        <f>32000-32000</f>
        <v>0</v>
      </c>
      <c r="J179" s="44">
        <v>0</v>
      </c>
      <c r="K179" s="43" t="s">
        <v>37</v>
      </c>
      <c r="L179" s="42">
        <v>1701</v>
      </c>
      <c r="M179" s="45">
        <v>55</v>
      </c>
      <c r="N179" s="101">
        <v>1</v>
      </c>
      <c r="O179" s="46" t="s">
        <v>181</v>
      </c>
      <c r="P179" s="46" t="s">
        <v>182</v>
      </c>
      <c r="Q179" s="46" t="s">
        <v>38</v>
      </c>
      <c r="R179" s="46" t="s">
        <v>39</v>
      </c>
      <c r="S179" s="62">
        <v>730230</v>
      </c>
      <c r="T179" s="45" t="str">
        <f t="shared" si="22"/>
        <v>730230 Digitalizacion de Informacion y Datos Publicos</v>
      </c>
      <c r="U179" s="93">
        <f t="shared" si="20"/>
        <v>73</v>
      </c>
      <c r="V179" s="93" t="str">
        <f>CONCATENATE(U179,"   ",VLOOKUP(U179,GRUPOS!A:B,2,0))</f>
        <v>73   BIENES Y SERVICIOS PARA INVERSIÓN</v>
      </c>
      <c r="W179" s="48" t="str">
        <f>VLOOKUP(S179,PARTIDAS!A:B,2,0)</f>
        <v>Digitalizacion de Informacion y Datos Publicos</v>
      </c>
      <c r="X179" s="54"/>
      <c r="Y179" s="49"/>
      <c r="Z179" s="54"/>
      <c r="AA179" s="54"/>
      <c r="AB179" s="55"/>
      <c r="AC179" s="55"/>
      <c r="AD179" s="55"/>
      <c r="AE179" s="55"/>
      <c r="AF179" s="56"/>
      <c r="AG179" s="56"/>
      <c r="AH179" s="56"/>
      <c r="AI179" s="56"/>
      <c r="AJ179" s="96">
        <f t="shared" si="23"/>
        <v>0</v>
      </c>
      <c r="AK179" s="97" t="b">
        <f t="shared" si="18"/>
        <v>1</v>
      </c>
      <c r="AL179" s="83">
        <f t="shared" si="19"/>
        <v>0</v>
      </c>
    </row>
    <row r="180" spans="1:38" s="53" customFormat="1" ht="155.25">
      <c r="A180" s="38" t="str">
        <f t="shared" si="21"/>
        <v>551840107ADQUISICIÓN DE COMPUTADORAS E IMPRESORA MULTIFUNCIÓN PARA EL PERSONAL A CARGO DEL PROYECTO SUIOSNuevo</v>
      </c>
      <c r="B180" s="39" t="s">
        <v>1118</v>
      </c>
      <c r="C180" s="40" t="s">
        <v>178</v>
      </c>
      <c r="D180" s="43" t="s">
        <v>1150</v>
      </c>
      <c r="E180" s="43" t="s">
        <v>1119</v>
      </c>
      <c r="F180" s="43" t="s">
        <v>179</v>
      </c>
      <c r="G180" s="43" t="s">
        <v>1170</v>
      </c>
      <c r="H180" s="43" t="s">
        <v>1171</v>
      </c>
      <c r="I180" s="44">
        <v>0</v>
      </c>
      <c r="J180" s="44">
        <v>0</v>
      </c>
      <c r="K180" s="43" t="s">
        <v>37</v>
      </c>
      <c r="L180" s="42">
        <v>1701</v>
      </c>
      <c r="M180" s="45">
        <v>55</v>
      </c>
      <c r="N180" s="101">
        <v>1</v>
      </c>
      <c r="O180" s="46" t="s">
        <v>181</v>
      </c>
      <c r="P180" s="46" t="s">
        <v>182</v>
      </c>
      <c r="Q180" s="46" t="s">
        <v>38</v>
      </c>
      <c r="R180" s="46" t="s">
        <v>39</v>
      </c>
      <c r="S180" s="62">
        <v>840107</v>
      </c>
      <c r="T180" s="45" t="str">
        <f t="shared" si="22"/>
        <v>840107 Equipos-Sistemas y Paquetes Informaticos</v>
      </c>
      <c r="U180" s="93">
        <f t="shared" si="20"/>
        <v>84</v>
      </c>
      <c r="V180" s="93" t="str">
        <f>CONCATENATE(U180,"   ",VLOOKUP(U180,GRUPOS!A:B,2,0))</f>
        <v>84   BIENES DE LARGA DURACIÓN</v>
      </c>
      <c r="W180" s="48" t="str">
        <f>VLOOKUP(S180,PARTIDAS!A:B,2,0)</f>
        <v>Equipos-Sistemas y Paquetes Informaticos</v>
      </c>
      <c r="X180" s="54"/>
      <c r="Y180" s="49"/>
      <c r="Z180" s="54"/>
      <c r="AA180" s="54"/>
      <c r="AB180" s="55"/>
      <c r="AC180" s="55"/>
      <c r="AD180" s="55"/>
      <c r="AE180" s="55"/>
      <c r="AF180" s="56"/>
      <c r="AG180" s="56"/>
      <c r="AH180" s="56"/>
      <c r="AI180" s="56"/>
      <c r="AJ180" s="96">
        <f t="shared" si="23"/>
        <v>0</v>
      </c>
      <c r="AK180" s="97" t="b">
        <f t="shared" si="18"/>
        <v>1</v>
      </c>
      <c r="AL180" s="83">
        <f t="shared" si="19"/>
        <v>0</v>
      </c>
    </row>
    <row r="181" spans="1:38" s="53" customFormat="1" ht="155.25">
      <c r="A181" s="38" t="str">
        <f t="shared" si="21"/>
        <v>551840107ADQUISICIÓN DE COMPUTADORAS PARA EL PERSONAL A CARGO DEL PROYECTO SUIOSNuevo</v>
      </c>
      <c r="B181" s="39" t="s">
        <v>1118</v>
      </c>
      <c r="C181" s="40" t="s">
        <v>178</v>
      </c>
      <c r="D181" s="43" t="s">
        <v>1150</v>
      </c>
      <c r="E181" s="43" t="s">
        <v>1119</v>
      </c>
      <c r="F181" s="43" t="s">
        <v>179</v>
      </c>
      <c r="G181" s="43" t="s">
        <v>1140</v>
      </c>
      <c r="H181" s="43" t="s">
        <v>1141</v>
      </c>
      <c r="I181" s="44">
        <v>8000</v>
      </c>
      <c r="J181" s="44">
        <v>0</v>
      </c>
      <c r="K181" s="43" t="s">
        <v>37</v>
      </c>
      <c r="L181" s="42">
        <v>1701</v>
      </c>
      <c r="M181" s="45">
        <v>55</v>
      </c>
      <c r="N181" s="101">
        <v>1</v>
      </c>
      <c r="O181" s="46" t="s">
        <v>181</v>
      </c>
      <c r="P181" s="46" t="s">
        <v>182</v>
      </c>
      <c r="Q181" s="46" t="s">
        <v>38</v>
      </c>
      <c r="R181" s="46" t="s">
        <v>39</v>
      </c>
      <c r="S181" s="62">
        <v>840107</v>
      </c>
      <c r="T181" s="45" t="str">
        <f t="shared" si="22"/>
        <v>840107 Equipos-Sistemas y Paquetes Informaticos</v>
      </c>
      <c r="U181" s="93">
        <f t="shared" si="20"/>
        <v>84</v>
      </c>
      <c r="V181" s="93" t="str">
        <f>CONCATENATE(U181,"   ",VLOOKUP(U181,GRUPOS!A:B,2,0))</f>
        <v>84   BIENES DE LARGA DURACIÓN</v>
      </c>
      <c r="W181" s="48" t="str">
        <f>VLOOKUP(S181,PARTIDAS!A:B,2,0)</f>
        <v>Equipos-Sistemas y Paquetes Informaticos</v>
      </c>
      <c r="X181" s="54"/>
      <c r="Y181" s="49"/>
      <c r="Z181" s="54"/>
      <c r="AA181" s="54"/>
      <c r="AB181" s="55"/>
      <c r="AC181" s="55">
        <v>8000</v>
      </c>
      <c r="AD181" s="55"/>
      <c r="AE181" s="55"/>
      <c r="AF181" s="56"/>
      <c r="AG181" s="56"/>
      <c r="AH181" s="56"/>
      <c r="AI181" s="56"/>
      <c r="AJ181" s="96">
        <f t="shared" si="23"/>
        <v>8000</v>
      </c>
      <c r="AK181" s="97" t="b">
        <f t="shared" si="18"/>
        <v>1</v>
      </c>
      <c r="AL181" s="83">
        <f t="shared" si="19"/>
        <v>0</v>
      </c>
    </row>
    <row r="182" spans="1:38" s="53" customFormat="1" ht="155.25">
      <c r="A182" s="38" t="str">
        <f t="shared" si="21"/>
        <v>551730105CONVENIO DE PAGO DEL SERVICIO DE CLOUD COMPUTING CON MÁQUINA VIRTUALES Y ENLACE DE INTERNET CNT - SUIOSNuevo</v>
      </c>
      <c r="B182" s="39" t="s">
        <v>1118</v>
      </c>
      <c r="C182" s="40" t="s">
        <v>178</v>
      </c>
      <c r="D182" s="43" t="s">
        <v>1150</v>
      </c>
      <c r="E182" s="43" t="s">
        <v>1119</v>
      </c>
      <c r="F182" s="43" t="s">
        <v>179</v>
      </c>
      <c r="G182" s="43" t="s">
        <v>1172</v>
      </c>
      <c r="H182" s="43" t="s">
        <v>1172</v>
      </c>
      <c r="I182" s="44">
        <v>0</v>
      </c>
      <c r="J182" s="44">
        <v>150945.09</v>
      </c>
      <c r="K182" s="43" t="s">
        <v>37</v>
      </c>
      <c r="L182" s="42">
        <v>1701</v>
      </c>
      <c r="M182" s="45">
        <v>55</v>
      </c>
      <c r="N182" s="101">
        <v>1</v>
      </c>
      <c r="O182" s="46" t="s">
        <v>181</v>
      </c>
      <c r="P182" s="46" t="s">
        <v>182</v>
      </c>
      <c r="Q182" s="46" t="s">
        <v>38</v>
      </c>
      <c r="R182" s="46" t="s">
        <v>39</v>
      </c>
      <c r="S182" s="62">
        <v>730105</v>
      </c>
      <c r="T182" s="45" t="str">
        <f t="shared" si="22"/>
        <v>730105 Telecomunicaciones</v>
      </c>
      <c r="U182" s="93">
        <f t="shared" si="20"/>
        <v>73</v>
      </c>
      <c r="V182" s="93" t="str">
        <f>CONCATENATE(U182,"   ",VLOOKUP(U182,GRUPOS!A:B,2,0))</f>
        <v>73   BIENES Y SERVICIOS PARA INVERSIÓN</v>
      </c>
      <c r="W182" s="48" t="str">
        <f>VLOOKUP(S182,PARTIDAS!A:B,2,0)</f>
        <v>Telecomunicaciones</v>
      </c>
      <c r="X182" s="54"/>
      <c r="Y182" s="49"/>
      <c r="Z182" s="49"/>
      <c r="AA182" s="49"/>
      <c r="AB182" s="55"/>
      <c r="AC182" s="55"/>
      <c r="AD182" s="55"/>
      <c r="AE182" s="55"/>
      <c r="AF182" s="56"/>
      <c r="AG182" s="56"/>
      <c r="AH182" s="56"/>
      <c r="AI182" s="56"/>
      <c r="AJ182" s="96">
        <f t="shared" si="23"/>
        <v>0</v>
      </c>
      <c r="AK182" s="97" t="b">
        <f t="shared" si="18"/>
        <v>1</v>
      </c>
      <c r="AL182" s="83">
        <f t="shared" si="19"/>
        <v>0</v>
      </c>
    </row>
    <row r="183" spans="1:38" s="53" customFormat="1" ht="155.25">
      <c r="A183" s="38" t="str">
        <f t="shared" si="21"/>
        <v>551730702CERTIFICADO SSL Y DOMINIO WEB PARA EL SISTEMA UNIFICADO DE REGISTRO DE INFORMACIÓN DE ORGANIZACIONES SOCIALES SUIOSNuevo</v>
      </c>
      <c r="B183" s="39" t="s">
        <v>1118</v>
      </c>
      <c r="C183" s="40" t="s">
        <v>178</v>
      </c>
      <c r="D183" s="43" t="s">
        <v>1150</v>
      </c>
      <c r="E183" s="43" t="s">
        <v>1119</v>
      </c>
      <c r="F183" s="43" t="s">
        <v>179</v>
      </c>
      <c r="G183" s="43" t="s">
        <v>1173</v>
      </c>
      <c r="H183" s="43" t="s">
        <v>1174</v>
      </c>
      <c r="I183" s="44">
        <v>0</v>
      </c>
      <c r="J183" s="44">
        <v>0</v>
      </c>
      <c r="K183" s="43" t="s">
        <v>37</v>
      </c>
      <c r="L183" s="42">
        <v>1701</v>
      </c>
      <c r="M183" s="45">
        <v>55</v>
      </c>
      <c r="N183" s="101">
        <v>1</v>
      </c>
      <c r="O183" s="46" t="s">
        <v>181</v>
      </c>
      <c r="P183" s="46" t="s">
        <v>182</v>
      </c>
      <c r="Q183" s="46" t="s">
        <v>38</v>
      </c>
      <c r="R183" s="46" t="s">
        <v>39</v>
      </c>
      <c r="S183" s="62">
        <v>730702</v>
      </c>
      <c r="T183" s="45" t="str">
        <f t="shared" si="22"/>
        <v>730702 Arrendamiento y Licencias de Uso de Paquetes Informaticos</v>
      </c>
      <c r="U183" s="93">
        <f t="shared" si="20"/>
        <v>73</v>
      </c>
      <c r="V183" s="93" t="str">
        <f>CONCATENATE(U183,"   ",VLOOKUP(U183,GRUPOS!A:B,2,0))</f>
        <v>73   BIENES Y SERVICIOS PARA INVERSIÓN</v>
      </c>
      <c r="W183" s="48" t="str">
        <f>VLOOKUP(S183,PARTIDAS!A:B,2,0)</f>
        <v>Arrendamiento y Licencias de Uso de Paquetes Informaticos</v>
      </c>
      <c r="X183" s="54"/>
      <c r="Y183" s="49"/>
      <c r="Z183" s="49"/>
      <c r="AA183" s="49"/>
      <c r="AB183" s="55"/>
      <c r="AC183" s="55"/>
      <c r="AD183" s="55"/>
      <c r="AE183" s="55"/>
      <c r="AF183" s="56"/>
      <c r="AG183" s="56"/>
      <c r="AH183" s="56"/>
      <c r="AI183" s="56"/>
      <c r="AJ183" s="96">
        <f t="shared" si="23"/>
        <v>0</v>
      </c>
      <c r="AK183" s="97" t="b">
        <f t="shared" si="18"/>
        <v>1</v>
      </c>
      <c r="AL183" s="83">
        <f t="shared" si="19"/>
        <v>0</v>
      </c>
    </row>
    <row r="184" spans="1:38" s="53" customFormat="1" ht="155.25">
      <c r="A184" s="38" t="str">
        <f t="shared" si="21"/>
        <v>551840107ADQUISICIONDE  DISCOS DUROS PARA LA ARQUITECTURA TECNOLOGICA DEL PROYECTO SUIOSNuevo</v>
      </c>
      <c r="B184" s="39" t="s">
        <v>1118</v>
      </c>
      <c r="C184" s="40" t="s">
        <v>178</v>
      </c>
      <c r="D184" s="43" t="s">
        <v>1150</v>
      </c>
      <c r="E184" s="43" t="s">
        <v>1119</v>
      </c>
      <c r="F184" s="43" t="s">
        <v>179</v>
      </c>
      <c r="G184" s="43" t="s">
        <v>1142</v>
      </c>
      <c r="H184" s="43" t="s">
        <v>1143</v>
      </c>
      <c r="I184" s="44">
        <v>8000</v>
      </c>
      <c r="J184" s="44">
        <v>0</v>
      </c>
      <c r="K184" s="43" t="s">
        <v>37</v>
      </c>
      <c r="L184" s="42">
        <v>1701</v>
      </c>
      <c r="M184" s="45">
        <v>55</v>
      </c>
      <c r="N184" s="101">
        <v>1</v>
      </c>
      <c r="O184" s="46" t="s">
        <v>181</v>
      </c>
      <c r="P184" s="46" t="s">
        <v>182</v>
      </c>
      <c r="Q184" s="46" t="s">
        <v>38</v>
      </c>
      <c r="R184" s="46" t="s">
        <v>39</v>
      </c>
      <c r="S184" s="62">
        <v>840107</v>
      </c>
      <c r="T184" s="45" t="str">
        <f t="shared" si="22"/>
        <v>840107 Equipos-Sistemas y Paquetes Informaticos</v>
      </c>
      <c r="U184" s="93">
        <f t="shared" si="20"/>
        <v>84</v>
      </c>
      <c r="V184" s="93" t="str">
        <f>CONCATENATE(U184,"   ",VLOOKUP(U184,GRUPOS!A:B,2,0))</f>
        <v>84   BIENES DE LARGA DURACIÓN</v>
      </c>
      <c r="W184" s="48" t="str">
        <f>VLOOKUP(S184,PARTIDAS!A:B,2,0)</f>
        <v>Equipos-Sistemas y Paquetes Informaticos</v>
      </c>
      <c r="X184" s="54"/>
      <c r="Y184" s="49"/>
      <c r="Z184" s="49"/>
      <c r="AA184" s="49"/>
      <c r="AB184" s="55"/>
      <c r="AC184" s="55">
        <v>8000</v>
      </c>
      <c r="AD184" s="55"/>
      <c r="AE184" s="55"/>
      <c r="AF184" s="56"/>
      <c r="AG184" s="56"/>
      <c r="AH184" s="56"/>
      <c r="AI184" s="56"/>
      <c r="AJ184" s="96">
        <f t="shared" si="23"/>
        <v>8000</v>
      </c>
      <c r="AK184" s="97" t="b">
        <f t="shared" si="18"/>
        <v>1</v>
      </c>
      <c r="AL184" s="83">
        <f t="shared" si="19"/>
        <v>0</v>
      </c>
    </row>
    <row r="185" spans="1:38" s="53" customFormat="1" ht="155.25">
      <c r="A185" s="38" t="str">
        <f t="shared" si="21"/>
        <v>551730105CONTRATACION DE SERVICO DE AUTOMATIZACION DE ACTOS ADMINISTRATIVOS DE LAS ORGANIZACIONES SOCIALES Y ASISTENCIA TECNICANuevo</v>
      </c>
      <c r="B185" s="39" t="s">
        <v>1118</v>
      </c>
      <c r="C185" s="40" t="s">
        <v>178</v>
      </c>
      <c r="D185" s="43" t="s">
        <v>1150</v>
      </c>
      <c r="E185" s="43" t="s">
        <v>1119</v>
      </c>
      <c r="F185" s="43" t="s">
        <v>179</v>
      </c>
      <c r="G185" s="43" t="s">
        <v>1144</v>
      </c>
      <c r="H185" s="43" t="s">
        <v>1145</v>
      </c>
      <c r="I185" s="44">
        <v>50000</v>
      </c>
      <c r="J185" s="44">
        <v>0</v>
      </c>
      <c r="K185" s="43" t="s">
        <v>37</v>
      </c>
      <c r="L185" s="42">
        <v>1701</v>
      </c>
      <c r="M185" s="45">
        <v>55</v>
      </c>
      <c r="N185" s="101">
        <v>1</v>
      </c>
      <c r="O185" s="46" t="s">
        <v>181</v>
      </c>
      <c r="P185" s="46" t="s">
        <v>182</v>
      </c>
      <c r="Q185" s="46" t="s">
        <v>38</v>
      </c>
      <c r="R185" s="46" t="s">
        <v>39</v>
      </c>
      <c r="S185" s="62">
        <v>730105</v>
      </c>
      <c r="T185" s="45" t="str">
        <f t="shared" si="22"/>
        <v>730105 Telecomunicaciones</v>
      </c>
      <c r="U185" s="93">
        <f t="shared" si="20"/>
        <v>73</v>
      </c>
      <c r="V185" s="93" t="str">
        <f>CONCATENATE(U185,"   ",VLOOKUP(U185,GRUPOS!A:B,2,0))</f>
        <v>73   BIENES Y SERVICIOS PARA INVERSIÓN</v>
      </c>
      <c r="W185" s="48" t="str">
        <f>VLOOKUP(S185,PARTIDAS!A:B,2,0)</f>
        <v>Telecomunicaciones</v>
      </c>
      <c r="X185" s="54"/>
      <c r="Y185" s="49"/>
      <c r="Z185" s="54"/>
      <c r="AA185" s="54"/>
      <c r="AB185" s="55"/>
      <c r="AC185" s="55">
        <v>25000</v>
      </c>
      <c r="AD185" s="55"/>
      <c r="AE185" s="55">
        <v>12500</v>
      </c>
      <c r="AF185" s="56"/>
      <c r="AG185" s="56">
        <v>12500</v>
      </c>
      <c r="AH185" s="56"/>
      <c r="AI185" s="56"/>
      <c r="AJ185" s="96">
        <f t="shared" si="23"/>
        <v>50000</v>
      </c>
      <c r="AK185" s="97" t="b">
        <f t="shared" si="18"/>
        <v>1</v>
      </c>
      <c r="AL185" s="83">
        <f t="shared" si="19"/>
        <v>0</v>
      </c>
    </row>
    <row r="186" spans="1:38" s="53" customFormat="1" ht="155.25">
      <c r="A186" s="38" t="str">
        <f t="shared" si="21"/>
        <v>551730105CONTRATACION DE SERVICIOS DE MANTENIMIENTO Y REPARACION DE SERVIDORES Nuevo</v>
      </c>
      <c r="B186" s="39" t="s">
        <v>1118</v>
      </c>
      <c r="C186" s="40" t="s">
        <v>178</v>
      </c>
      <c r="D186" s="43" t="s">
        <v>1150</v>
      </c>
      <c r="E186" s="43" t="s">
        <v>1119</v>
      </c>
      <c r="F186" s="43" t="s">
        <v>179</v>
      </c>
      <c r="G186" s="43" t="s">
        <v>1146</v>
      </c>
      <c r="H186" s="43" t="s">
        <v>1147</v>
      </c>
      <c r="I186" s="44">
        <f>12419.79-19.1</f>
        <v>12400.69</v>
      </c>
      <c r="J186" s="44">
        <v>0</v>
      </c>
      <c r="K186" s="43" t="s">
        <v>37</v>
      </c>
      <c r="L186" s="42">
        <v>1701</v>
      </c>
      <c r="M186" s="45">
        <v>55</v>
      </c>
      <c r="N186" s="101">
        <v>1</v>
      </c>
      <c r="O186" s="46" t="s">
        <v>181</v>
      </c>
      <c r="P186" s="46" t="s">
        <v>182</v>
      </c>
      <c r="Q186" s="46" t="s">
        <v>38</v>
      </c>
      <c r="R186" s="46" t="s">
        <v>39</v>
      </c>
      <c r="S186" s="62">
        <v>730105</v>
      </c>
      <c r="T186" s="45" t="str">
        <f>+CONCATENATE(S186," ",W186)</f>
        <v>730105 Telecomunicaciones</v>
      </c>
      <c r="U186" s="93">
        <f t="shared" si="20"/>
        <v>73</v>
      </c>
      <c r="V186" s="93" t="str">
        <f>CONCATENATE(U186,"   ",VLOOKUP(U186,GRUPOS!A:B,2,0))</f>
        <v>73   BIENES Y SERVICIOS PARA INVERSIÓN</v>
      </c>
      <c r="W186" s="48" t="str">
        <f>VLOOKUP(S186,PARTIDAS!A:B,2,0)</f>
        <v>Telecomunicaciones</v>
      </c>
      <c r="X186" s="54"/>
      <c r="Y186" s="49"/>
      <c r="Z186" s="54"/>
      <c r="AA186" s="54"/>
      <c r="AB186" s="55"/>
      <c r="AC186" s="55">
        <f>12419.79-19.1</f>
        <v>12400.69</v>
      </c>
      <c r="AD186" s="55"/>
      <c r="AE186" s="55"/>
      <c r="AF186" s="56"/>
      <c r="AG186" s="56"/>
      <c r="AH186" s="56"/>
      <c r="AI186" s="56"/>
      <c r="AJ186" s="96">
        <f>+SUM(X186:AI186)</f>
        <v>12400.69</v>
      </c>
      <c r="AK186" s="97" t="b">
        <f t="shared" si="18"/>
        <v>1</v>
      </c>
      <c r="AL186" s="83">
        <f t="shared" si="19"/>
        <v>0</v>
      </c>
    </row>
    <row r="187" spans="1:38" s="53" customFormat="1" ht="155.25">
      <c r="A187" s="38" t="str">
        <f t="shared" si="21"/>
        <v>551710707PDNuevo</v>
      </c>
      <c r="B187" s="39" t="s">
        <v>1118</v>
      </c>
      <c r="C187" s="40" t="s">
        <v>178</v>
      </c>
      <c r="D187" s="43" t="s">
        <v>1150</v>
      </c>
      <c r="E187" s="43" t="s">
        <v>1119</v>
      </c>
      <c r="F187" s="43" t="s">
        <v>179</v>
      </c>
      <c r="G187" s="43" t="s">
        <v>1114</v>
      </c>
      <c r="H187" s="43" t="s">
        <v>1114</v>
      </c>
      <c r="I187" s="44">
        <v>0</v>
      </c>
      <c r="J187" s="44">
        <v>522.38</v>
      </c>
      <c r="K187" s="43" t="s">
        <v>37</v>
      </c>
      <c r="L187" s="42">
        <v>1701</v>
      </c>
      <c r="M187" s="45">
        <v>55</v>
      </c>
      <c r="N187" s="101">
        <v>1</v>
      </c>
      <c r="O187" s="46" t="s">
        <v>181</v>
      </c>
      <c r="P187" s="46" t="s">
        <v>182</v>
      </c>
      <c r="Q187" s="46" t="s">
        <v>38</v>
      </c>
      <c r="R187" s="46" t="s">
        <v>39</v>
      </c>
      <c r="S187" s="62">
        <v>710707</v>
      </c>
      <c r="T187" s="45" t="str">
        <f t="shared" si="22"/>
        <v>710707 Compensacion por Vacaciones no Gozadas por Cesacion de Funciones </v>
      </c>
      <c r="U187" s="93">
        <f t="shared" si="20"/>
        <v>71</v>
      </c>
      <c r="V187" s="93" t="str">
        <f>CONCATENATE(U187,"   ",VLOOKUP(U187,GRUPOS!A:B,2,0))</f>
        <v>71   GASTOS EN PERSONAL PARA INVERSIÓN</v>
      </c>
      <c r="W187" s="48" t="str">
        <f>VLOOKUP(S187,PARTIDAS!A:B,2,0)</f>
        <v>Compensacion por Vacaciones no Gozadas por Cesacion de Funciones </v>
      </c>
      <c r="X187" s="54"/>
      <c r="Y187" s="49"/>
      <c r="Z187" s="54"/>
      <c r="AA187" s="54"/>
      <c r="AB187" s="55"/>
      <c r="AC187" s="55"/>
      <c r="AD187" s="55"/>
      <c r="AE187" s="55"/>
      <c r="AF187" s="56"/>
      <c r="AG187" s="56"/>
      <c r="AH187" s="56"/>
      <c r="AI187" s="56"/>
      <c r="AJ187" s="96">
        <f t="shared" si="23"/>
        <v>0</v>
      </c>
      <c r="AK187" s="97" t="b">
        <f t="shared" si="18"/>
        <v>1</v>
      </c>
      <c r="AL187" s="83">
        <f t="shared" si="19"/>
        <v>0</v>
      </c>
    </row>
    <row r="188" spans="1:38" s="53" customFormat="1" ht="103.5">
      <c r="A188" s="38" t="str">
        <f t="shared" si="21"/>
        <v>581730105Sobrevuelos Nuevo</v>
      </c>
      <c r="B188" s="39" t="s">
        <v>1118</v>
      </c>
      <c r="C188" s="40" t="s">
        <v>178</v>
      </c>
      <c r="D188" s="43" t="s">
        <v>1148</v>
      </c>
      <c r="E188" s="41" t="s">
        <v>140</v>
      </c>
      <c r="F188" s="43" t="s">
        <v>156</v>
      </c>
      <c r="G188" s="43" t="s">
        <v>169</v>
      </c>
      <c r="H188" s="43" t="s">
        <v>202</v>
      </c>
      <c r="I188" s="44">
        <f>10000-10000</f>
        <v>0</v>
      </c>
      <c r="J188" s="44">
        <v>0</v>
      </c>
      <c r="K188" s="43" t="s">
        <v>37</v>
      </c>
      <c r="L188" s="42">
        <v>1701</v>
      </c>
      <c r="M188" s="47">
        <v>58</v>
      </c>
      <c r="N188" s="91" t="s">
        <v>39</v>
      </c>
      <c r="O188" s="46" t="s">
        <v>181</v>
      </c>
      <c r="P188" s="46" t="s">
        <v>182</v>
      </c>
      <c r="Q188" s="46" t="s">
        <v>38</v>
      </c>
      <c r="R188" s="46" t="s">
        <v>39</v>
      </c>
      <c r="S188" s="62">
        <v>730105</v>
      </c>
      <c r="T188" s="45" t="str">
        <f t="shared" si="22"/>
        <v>730105 Telecomunicaciones</v>
      </c>
      <c r="U188" s="93">
        <f t="shared" si="20"/>
        <v>73</v>
      </c>
      <c r="V188" s="93" t="str">
        <f>CONCATENATE(U188,"   ",VLOOKUP(U188,GRUPOS!A:B,2,0))</f>
        <v>73   BIENES Y SERVICIOS PARA INVERSIÓN</v>
      </c>
      <c r="W188" s="48" t="str">
        <f>VLOOKUP(S188,PARTIDAS!A:B,2,0)</f>
        <v>Telecomunicaciones</v>
      </c>
      <c r="X188" s="106"/>
      <c r="Y188" s="49"/>
      <c r="Z188" s="54"/>
      <c r="AA188" s="54"/>
      <c r="AB188" s="55"/>
      <c r="AC188" s="55"/>
      <c r="AD188" s="55"/>
      <c r="AE188" s="55"/>
      <c r="AF188" s="56"/>
      <c r="AG188" s="56"/>
      <c r="AH188" s="56"/>
      <c r="AI188" s="56"/>
      <c r="AJ188" s="96">
        <f t="shared" si="23"/>
        <v>0</v>
      </c>
      <c r="AK188" s="97" t="b">
        <f t="shared" si="18"/>
        <v>1</v>
      </c>
      <c r="AL188" s="83">
        <f t="shared" si="19"/>
        <v>0</v>
      </c>
    </row>
    <row r="189" spans="1:38" s="53" customFormat="1" ht="172.5">
      <c r="A189" s="38" t="str">
        <f t="shared" si="21"/>
        <v>581730204Material impreso para sensibilización, difusión y socialización sobre los derechos de los PIAV.Nuevo</v>
      </c>
      <c r="B189" s="39" t="s">
        <v>1118</v>
      </c>
      <c r="C189" s="40" t="s">
        <v>178</v>
      </c>
      <c r="D189" s="43" t="s">
        <v>1148</v>
      </c>
      <c r="E189" s="41" t="s">
        <v>140</v>
      </c>
      <c r="F189" s="43" t="s">
        <v>156</v>
      </c>
      <c r="G189" s="43" t="s">
        <v>203</v>
      </c>
      <c r="H189" s="43" t="s">
        <v>1113</v>
      </c>
      <c r="I189" s="44">
        <v>0</v>
      </c>
      <c r="J189" s="44">
        <v>0</v>
      </c>
      <c r="K189" s="43" t="s">
        <v>37</v>
      </c>
      <c r="L189" s="42">
        <v>1701</v>
      </c>
      <c r="M189" s="47">
        <v>58</v>
      </c>
      <c r="N189" s="91" t="s">
        <v>39</v>
      </c>
      <c r="O189" s="46" t="s">
        <v>181</v>
      </c>
      <c r="P189" s="46" t="s">
        <v>182</v>
      </c>
      <c r="Q189" s="46" t="s">
        <v>38</v>
      </c>
      <c r="R189" s="46" t="s">
        <v>39</v>
      </c>
      <c r="S189" s="62">
        <v>730204</v>
      </c>
      <c r="T189" s="45" t="str">
        <f t="shared" si="22"/>
        <v>730204 Edicion-Impresion-Reproduccion-Publicaciones-Suscripciones-Fotocopiado-Traduccion-Empastado-Enmarcacion-Serigrafia-Fotografia-Carnetizacion-Filmacion e Imagenes Satelitales</v>
      </c>
      <c r="U189" s="93">
        <f t="shared" si="20"/>
        <v>73</v>
      </c>
      <c r="V189" s="93" t="str">
        <f>CONCATENATE(U189,"   ",VLOOKUP(U189,GRUPOS!A:B,2,0))</f>
        <v>73   BIENES Y SERVICIOS PARA INVERSIÓN</v>
      </c>
      <c r="W189" s="48" t="str">
        <f>VLOOKUP(S189,PARTIDAS!A:B,2,0)</f>
        <v>Edicion-Impresion-Reproduccion-Publicaciones-Suscripciones-Fotocopiado-Traduccion-Empastado-Enmarcacion-Serigrafia-Fotografia-Carnetizacion-Filmacion e Imagenes Satelitales</v>
      </c>
      <c r="X189" s="106"/>
      <c r="Y189" s="49"/>
      <c r="Z189" s="49"/>
      <c r="AA189" s="54"/>
      <c r="AB189" s="55"/>
      <c r="AC189" s="55"/>
      <c r="AD189" s="55"/>
      <c r="AE189" s="55"/>
      <c r="AF189" s="56"/>
      <c r="AG189" s="56"/>
      <c r="AH189" s="56"/>
      <c r="AI189" s="56"/>
      <c r="AJ189" s="96">
        <f t="shared" si="23"/>
        <v>0</v>
      </c>
      <c r="AK189" s="97" t="b">
        <f t="shared" si="18"/>
        <v>1</v>
      </c>
      <c r="AL189" s="83">
        <f t="shared" si="19"/>
        <v>0</v>
      </c>
    </row>
    <row r="190" spans="1:38" s="53" customFormat="1" ht="86.25">
      <c r="A190" s="38" t="str">
        <f t="shared" si="21"/>
        <v>581730249Talleres de capacitación y diálogo social para fortalecer la cultural de paz con las comunidades hacia los PIAVNuevo</v>
      </c>
      <c r="B190" s="39" t="s">
        <v>1118</v>
      </c>
      <c r="C190" s="40" t="s">
        <v>178</v>
      </c>
      <c r="D190" s="43" t="s">
        <v>1148</v>
      </c>
      <c r="E190" s="41" t="s">
        <v>140</v>
      </c>
      <c r="F190" s="43" t="s">
        <v>156</v>
      </c>
      <c r="G190" s="43" t="s">
        <v>204</v>
      </c>
      <c r="H190" s="43" t="s">
        <v>205</v>
      </c>
      <c r="I190" s="44">
        <v>0</v>
      </c>
      <c r="J190" s="44">
        <v>0</v>
      </c>
      <c r="K190" s="43" t="s">
        <v>37</v>
      </c>
      <c r="L190" s="42">
        <v>1701</v>
      </c>
      <c r="M190" s="47">
        <v>58</v>
      </c>
      <c r="N190" s="91" t="s">
        <v>39</v>
      </c>
      <c r="O190" s="46" t="s">
        <v>181</v>
      </c>
      <c r="P190" s="46" t="s">
        <v>182</v>
      </c>
      <c r="Q190" s="46" t="s">
        <v>38</v>
      </c>
      <c r="R190" s="46" t="s">
        <v>39</v>
      </c>
      <c r="S190" s="62">
        <v>730249</v>
      </c>
      <c r="T190" s="45" t="str">
        <f t="shared" si="22"/>
        <v>730249 Eventos Públicos Promocionales</v>
      </c>
      <c r="U190" s="93">
        <f t="shared" si="20"/>
        <v>73</v>
      </c>
      <c r="V190" s="93" t="str">
        <f>CONCATENATE(U190,"   ",VLOOKUP(U190,GRUPOS!A:B,2,0))</f>
        <v>73   BIENES Y SERVICIOS PARA INVERSIÓN</v>
      </c>
      <c r="W190" s="48" t="str">
        <f>VLOOKUP(S190,PARTIDAS!A:B,2,0)</f>
        <v>Eventos Públicos Promocionales</v>
      </c>
      <c r="X190" s="106"/>
      <c r="Y190" s="49"/>
      <c r="Z190" s="54"/>
      <c r="AA190" s="54"/>
      <c r="AB190" s="55"/>
      <c r="AC190" s="55"/>
      <c r="AD190" s="55"/>
      <c r="AE190" s="55"/>
      <c r="AF190" s="56"/>
      <c r="AG190" s="56"/>
      <c r="AH190" s="56"/>
      <c r="AI190" s="56"/>
      <c r="AJ190" s="96">
        <f t="shared" si="23"/>
        <v>0</v>
      </c>
      <c r="AK190" s="97" t="b">
        <f t="shared" si="18"/>
        <v>1</v>
      </c>
      <c r="AL190" s="83">
        <f t="shared" si="19"/>
        <v>0</v>
      </c>
    </row>
    <row r="191" spans="1:38" s="53" customFormat="1" ht="103.5">
      <c r="A191" s="38" t="str">
        <f t="shared" si="21"/>
        <v>581730802Adquisición de indumentaria, prendas de protección, accesorios para el personal de campo Nuevo</v>
      </c>
      <c r="B191" s="39" t="s">
        <v>1118</v>
      </c>
      <c r="C191" s="40" t="s">
        <v>178</v>
      </c>
      <c r="D191" s="43" t="s">
        <v>1148</v>
      </c>
      <c r="E191" s="41" t="s">
        <v>140</v>
      </c>
      <c r="F191" s="43" t="s">
        <v>156</v>
      </c>
      <c r="G191" s="43" t="s">
        <v>206</v>
      </c>
      <c r="H191" s="43" t="s">
        <v>207</v>
      </c>
      <c r="I191" s="44">
        <f>15000-15000</f>
        <v>0</v>
      </c>
      <c r="J191" s="44">
        <v>0</v>
      </c>
      <c r="K191" s="43" t="s">
        <v>37</v>
      </c>
      <c r="L191" s="42">
        <v>1701</v>
      </c>
      <c r="M191" s="47">
        <v>58</v>
      </c>
      <c r="N191" s="91" t="s">
        <v>39</v>
      </c>
      <c r="O191" s="46" t="s">
        <v>181</v>
      </c>
      <c r="P191" s="46" t="s">
        <v>182</v>
      </c>
      <c r="Q191" s="46" t="s">
        <v>38</v>
      </c>
      <c r="R191" s="46" t="s">
        <v>39</v>
      </c>
      <c r="S191" s="62">
        <v>730802</v>
      </c>
      <c r="T191" s="45" t="str">
        <f t="shared" si="22"/>
        <v>730802 Vestuario-Lenceria-Prendas de Proteccion-Accesorios para Uniformes Militares y Policiales - Carpas y Otros</v>
      </c>
      <c r="U191" s="93">
        <f t="shared" si="20"/>
        <v>73</v>
      </c>
      <c r="V191" s="93" t="str">
        <f>CONCATENATE(U191,"   ",VLOOKUP(U191,GRUPOS!A:B,2,0))</f>
        <v>73   BIENES Y SERVICIOS PARA INVERSIÓN</v>
      </c>
      <c r="W191" s="48" t="str">
        <f>VLOOKUP(S191,PARTIDAS!A:B,2,0)</f>
        <v>Vestuario-Lenceria-Prendas de Proteccion-Accesorios para Uniformes Militares y Policiales - Carpas y Otros</v>
      </c>
      <c r="X191" s="106"/>
      <c r="Y191" s="49"/>
      <c r="Z191" s="54"/>
      <c r="AA191" s="54"/>
      <c r="AB191" s="55"/>
      <c r="AC191" s="55"/>
      <c r="AD191" s="55"/>
      <c r="AE191" s="55"/>
      <c r="AF191" s="56"/>
      <c r="AG191" s="56"/>
      <c r="AH191" s="56"/>
      <c r="AI191" s="56"/>
      <c r="AJ191" s="96">
        <f t="shared" si="23"/>
        <v>0</v>
      </c>
      <c r="AK191" s="97" t="b">
        <f t="shared" si="18"/>
        <v>1</v>
      </c>
      <c r="AL191" s="83">
        <f t="shared" si="19"/>
        <v>0</v>
      </c>
    </row>
    <row r="192" spans="1:38" s="53" customFormat="1" ht="103.5">
      <c r="A192" s="38" t="str">
        <f t="shared" si="21"/>
        <v>581731404Adquisición de equipos  para el monitoreo de la ZITT y su área de influencia  del personal de campo Nuevo</v>
      </c>
      <c r="B192" s="39" t="s">
        <v>1118</v>
      </c>
      <c r="C192" s="40" t="s">
        <v>178</v>
      </c>
      <c r="D192" s="43" t="s">
        <v>1148</v>
      </c>
      <c r="E192" s="41" t="s">
        <v>140</v>
      </c>
      <c r="F192" s="43" t="s">
        <v>156</v>
      </c>
      <c r="G192" s="43" t="s">
        <v>206</v>
      </c>
      <c r="H192" s="43" t="s">
        <v>208</v>
      </c>
      <c r="I192" s="44">
        <f>33700-33700</f>
        <v>0</v>
      </c>
      <c r="J192" s="44">
        <v>0</v>
      </c>
      <c r="K192" s="43" t="s">
        <v>37</v>
      </c>
      <c r="L192" s="42">
        <v>1701</v>
      </c>
      <c r="M192" s="47">
        <v>58</v>
      </c>
      <c r="N192" s="91" t="s">
        <v>39</v>
      </c>
      <c r="O192" s="46" t="s">
        <v>181</v>
      </c>
      <c r="P192" s="46" t="s">
        <v>182</v>
      </c>
      <c r="Q192" s="46" t="s">
        <v>38</v>
      </c>
      <c r="R192" s="46" t="s">
        <v>39</v>
      </c>
      <c r="S192" s="62">
        <v>731404</v>
      </c>
      <c r="T192" s="45" t="str">
        <f t="shared" si="22"/>
        <v>731404 Maquinarias y Equipos (Bienes Muebles no Depreciables)</v>
      </c>
      <c r="U192" s="93">
        <f t="shared" si="20"/>
        <v>73</v>
      </c>
      <c r="V192" s="93" t="str">
        <f>CONCATENATE(U192,"   ",VLOOKUP(U192,GRUPOS!A:B,2,0))</f>
        <v>73   BIENES Y SERVICIOS PARA INVERSIÓN</v>
      </c>
      <c r="W192" s="48" t="str">
        <f>VLOOKUP(S192,PARTIDAS!A:B,2,0)</f>
        <v>Maquinarias y Equipos (Bienes Muebles no Depreciables)</v>
      </c>
      <c r="X192" s="106"/>
      <c r="Y192" s="49"/>
      <c r="Z192" s="54"/>
      <c r="AA192" s="54"/>
      <c r="AB192" s="55"/>
      <c r="AC192" s="55"/>
      <c r="AD192" s="55"/>
      <c r="AE192" s="55"/>
      <c r="AF192" s="56"/>
      <c r="AG192" s="56"/>
      <c r="AH192" s="56"/>
      <c r="AI192" s="56"/>
      <c r="AJ192" s="96">
        <f t="shared" si="23"/>
        <v>0</v>
      </c>
      <c r="AK192" s="97" t="b">
        <f t="shared" si="18"/>
        <v>1</v>
      </c>
      <c r="AL192" s="83">
        <f t="shared" si="19"/>
        <v>0</v>
      </c>
    </row>
    <row r="193" spans="1:38" s="53" customFormat="1" ht="86.25">
      <c r="A193" s="38" t="str">
        <f t="shared" si="21"/>
        <v>581750501Reparación y adecuación de la EMZITTNuevo</v>
      </c>
      <c r="B193" s="39" t="s">
        <v>1118</v>
      </c>
      <c r="C193" s="40" t="s">
        <v>178</v>
      </c>
      <c r="D193" s="43" t="s">
        <v>1148</v>
      </c>
      <c r="E193" s="41" t="s">
        <v>140</v>
      </c>
      <c r="F193" s="43" t="s">
        <v>156</v>
      </c>
      <c r="G193" s="43" t="s">
        <v>209</v>
      </c>
      <c r="H193" s="43" t="s">
        <v>210</v>
      </c>
      <c r="I193" s="44">
        <v>0</v>
      </c>
      <c r="J193" s="44">
        <v>0</v>
      </c>
      <c r="K193" s="43" t="s">
        <v>37</v>
      </c>
      <c r="L193" s="42">
        <v>1701</v>
      </c>
      <c r="M193" s="47">
        <v>58</v>
      </c>
      <c r="N193" s="91" t="s">
        <v>39</v>
      </c>
      <c r="O193" s="46" t="s">
        <v>181</v>
      </c>
      <c r="P193" s="46" t="s">
        <v>182</v>
      </c>
      <c r="Q193" s="46" t="s">
        <v>38</v>
      </c>
      <c r="R193" s="46" t="s">
        <v>39</v>
      </c>
      <c r="S193" s="62">
        <v>750501</v>
      </c>
      <c r="T193" s="45" t="str">
        <f t="shared" si="22"/>
        <v>750501 En Obras de Infraestructura</v>
      </c>
      <c r="U193" s="93">
        <f t="shared" si="20"/>
        <v>75</v>
      </c>
      <c r="V193" s="93" t="str">
        <f>CONCATENATE(U193,"   ",VLOOKUP(U193,GRUPOS!A:B,2,0))</f>
        <v>75   OBRAS PÚBLICAS</v>
      </c>
      <c r="W193" s="48" t="str">
        <f>VLOOKUP(S193,PARTIDAS!A:B,2,0)</f>
        <v>En Obras de Infraestructura</v>
      </c>
      <c r="X193" s="106"/>
      <c r="Y193" s="49"/>
      <c r="Z193" s="54"/>
      <c r="AA193" s="54"/>
      <c r="AB193" s="55"/>
      <c r="AC193" s="55"/>
      <c r="AD193" s="55"/>
      <c r="AE193" s="55"/>
      <c r="AF193" s="56"/>
      <c r="AG193" s="56"/>
      <c r="AH193" s="56"/>
      <c r="AI193" s="56"/>
      <c r="AJ193" s="96">
        <f t="shared" si="23"/>
        <v>0</v>
      </c>
      <c r="AK193" s="97" t="b">
        <f t="shared" si="18"/>
        <v>1</v>
      </c>
      <c r="AL193" s="83">
        <f t="shared" si="19"/>
        <v>0</v>
      </c>
    </row>
    <row r="194" spans="1:38" s="53" customFormat="1" ht="103.5">
      <c r="A194" s="38" t="str">
        <f t="shared" si="21"/>
        <v>581840104Adquisición de teléfonos satelItales Nuevo</v>
      </c>
      <c r="B194" s="39" t="s">
        <v>1118</v>
      </c>
      <c r="C194" s="40" t="s">
        <v>178</v>
      </c>
      <c r="D194" s="43" t="s">
        <v>1148</v>
      </c>
      <c r="E194" s="41" t="s">
        <v>140</v>
      </c>
      <c r="F194" s="43" t="s">
        <v>156</v>
      </c>
      <c r="G194" s="43" t="s">
        <v>211</v>
      </c>
      <c r="H194" s="43" t="s">
        <v>212</v>
      </c>
      <c r="I194" s="44">
        <v>0</v>
      </c>
      <c r="J194" s="44">
        <v>0</v>
      </c>
      <c r="K194" s="43" t="s">
        <v>37</v>
      </c>
      <c r="L194" s="42">
        <v>1701</v>
      </c>
      <c r="M194" s="47">
        <v>58</v>
      </c>
      <c r="N194" s="91" t="s">
        <v>39</v>
      </c>
      <c r="O194" s="46" t="s">
        <v>181</v>
      </c>
      <c r="P194" s="46" t="s">
        <v>182</v>
      </c>
      <c r="Q194" s="46" t="s">
        <v>38</v>
      </c>
      <c r="R194" s="46" t="s">
        <v>39</v>
      </c>
      <c r="S194" s="62">
        <v>840104</v>
      </c>
      <c r="T194" s="45" t="str">
        <f t="shared" si="22"/>
        <v>840104 Maquinarias y Equipos (Bienes de Larga Duracion)</v>
      </c>
      <c r="U194" s="93">
        <f t="shared" si="20"/>
        <v>84</v>
      </c>
      <c r="V194" s="93" t="str">
        <f>CONCATENATE(U194,"   ",VLOOKUP(U194,GRUPOS!A:B,2,0))</f>
        <v>84   BIENES DE LARGA DURACIÓN</v>
      </c>
      <c r="W194" s="48" t="str">
        <f>VLOOKUP(S194,PARTIDAS!A:B,2,0)</f>
        <v>Maquinarias y Equipos (Bienes de Larga Duracion)</v>
      </c>
      <c r="X194" s="106"/>
      <c r="Y194" s="49"/>
      <c r="Z194" s="54"/>
      <c r="AA194" s="54"/>
      <c r="AB194" s="55"/>
      <c r="AC194" s="55"/>
      <c r="AD194" s="55"/>
      <c r="AE194" s="55"/>
      <c r="AF194" s="56"/>
      <c r="AG194" s="56"/>
      <c r="AH194" s="56"/>
      <c r="AI194" s="56"/>
      <c r="AJ194" s="96">
        <f t="shared" si="23"/>
        <v>0</v>
      </c>
      <c r="AK194" s="97" t="b">
        <f t="shared" si="18"/>
        <v>1</v>
      </c>
      <c r="AL194" s="83">
        <f t="shared" si="19"/>
        <v>0</v>
      </c>
    </row>
    <row r="195" spans="1:38" s="53" customFormat="1" ht="103.5">
      <c r="A195" s="38" t="str">
        <f t="shared" si="21"/>
        <v>581840104Adquisición de radios de onda corta Nuevo</v>
      </c>
      <c r="B195" s="39" t="s">
        <v>1118</v>
      </c>
      <c r="C195" s="40" t="s">
        <v>178</v>
      </c>
      <c r="D195" s="43" t="s">
        <v>1148</v>
      </c>
      <c r="E195" s="41" t="s">
        <v>140</v>
      </c>
      <c r="F195" s="43" t="s">
        <v>156</v>
      </c>
      <c r="G195" s="43" t="s">
        <v>211</v>
      </c>
      <c r="H195" s="43" t="s">
        <v>213</v>
      </c>
      <c r="I195" s="44">
        <v>0</v>
      </c>
      <c r="J195" s="44">
        <v>0</v>
      </c>
      <c r="K195" s="43" t="s">
        <v>37</v>
      </c>
      <c r="L195" s="42">
        <v>1701</v>
      </c>
      <c r="M195" s="47">
        <v>58</v>
      </c>
      <c r="N195" s="91" t="s">
        <v>39</v>
      </c>
      <c r="O195" s="46" t="s">
        <v>181</v>
      </c>
      <c r="P195" s="46" t="s">
        <v>182</v>
      </c>
      <c r="Q195" s="46" t="s">
        <v>38</v>
      </c>
      <c r="R195" s="46" t="s">
        <v>39</v>
      </c>
      <c r="S195" s="62">
        <v>840104</v>
      </c>
      <c r="T195" s="45" t="str">
        <f t="shared" si="22"/>
        <v>840104 Maquinarias y Equipos (Bienes de Larga Duracion)</v>
      </c>
      <c r="U195" s="93">
        <f t="shared" si="20"/>
        <v>84</v>
      </c>
      <c r="V195" s="93" t="str">
        <f>CONCATENATE(U195,"   ",VLOOKUP(U195,GRUPOS!A:B,2,0))</f>
        <v>84   BIENES DE LARGA DURACIÓN</v>
      </c>
      <c r="W195" s="48" t="str">
        <f>VLOOKUP(S195,PARTIDAS!A:B,2,0)</f>
        <v>Maquinarias y Equipos (Bienes de Larga Duracion)</v>
      </c>
      <c r="X195" s="106"/>
      <c r="Y195" s="49"/>
      <c r="Z195" s="54"/>
      <c r="AA195" s="54"/>
      <c r="AB195" s="55"/>
      <c r="AC195" s="55"/>
      <c r="AD195" s="55"/>
      <c r="AE195" s="55"/>
      <c r="AF195" s="56"/>
      <c r="AG195" s="56"/>
      <c r="AH195" s="56"/>
      <c r="AI195" s="56"/>
      <c r="AJ195" s="96">
        <f t="shared" si="23"/>
        <v>0</v>
      </c>
      <c r="AK195" s="97" t="b">
        <f t="shared" si="18"/>
        <v>1</v>
      </c>
      <c r="AL195" s="83">
        <f t="shared" si="19"/>
        <v>0</v>
      </c>
    </row>
    <row r="196" spans="1:38" s="53" customFormat="1" ht="138">
      <c r="A196" s="38" t="str">
        <f t="shared" si="21"/>
        <v>581840104Adquisición de canoasNuevo</v>
      </c>
      <c r="B196" s="39" t="s">
        <v>1118</v>
      </c>
      <c r="C196" s="40" t="s">
        <v>178</v>
      </c>
      <c r="D196" s="43" t="s">
        <v>1148</v>
      </c>
      <c r="E196" s="41" t="s">
        <v>140</v>
      </c>
      <c r="F196" s="43" t="s">
        <v>156</v>
      </c>
      <c r="G196" s="43" t="s">
        <v>214</v>
      </c>
      <c r="H196" s="43" t="s">
        <v>215</v>
      </c>
      <c r="I196" s="44">
        <v>0</v>
      </c>
      <c r="J196" s="44">
        <v>0</v>
      </c>
      <c r="K196" s="43" t="s">
        <v>37</v>
      </c>
      <c r="L196" s="42">
        <v>1701</v>
      </c>
      <c r="M196" s="47">
        <v>58</v>
      </c>
      <c r="N196" s="91" t="s">
        <v>39</v>
      </c>
      <c r="O196" s="46" t="s">
        <v>181</v>
      </c>
      <c r="P196" s="46" t="s">
        <v>182</v>
      </c>
      <c r="Q196" s="46" t="s">
        <v>38</v>
      </c>
      <c r="R196" s="46" t="s">
        <v>39</v>
      </c>
      <c r="S196" s="62">
        <v>840104</v>
      </c>
      <c r="T196" s="45" t="str">
        <f t="shared" si="22"/>
        <v>840104 Maquinarias y Equipos (Bienes de Larga Duracion)</v>
      </c>
      <c r="U196" s="93">
        <f t="shared" si="20"/>
        <v>84</v>
      </c>
      <c r="V196" s="93" t="str">
        <f>CONCATENATE(U196,"   ",VLOOKUP(U196,GRUPOS!A:B,2,0))</f>
        <v>84   BIENES DE LARGA DURACIÓN</v>
      </c>
      <c r="W196" s="48" t="str">
        <f>VLOOKUP(S196,PARTIDAS!A:B,2,0)</f>
        <v>Maquinarias y Equipos (Bienes de Larga Duracion)</v>
      </c>
      <c r="X196" s="106"/>
      <c r="Y196" s="49"/>
      <c r="Z196" s="54"/>
      <c r="AA196" s="54"/>
      <c r="AB196" s="55"/>
      <c r="AC196" s="55"/>
      <c r="AD196" s="55"/>
      <c r="AE196" s="55"/>
      <c r="AF196" s="56"/>
      <c r="AG196" s="56"/>
      <c r="AH196" s="56"/>
      <c r="AI196" s="56"/>
      <c r="AJ196" s="96">
        <f t="shared" si="23"/>
        <v>0</v>
      </c>
      <c r="AK196" s="97" t="b">
        <f t="shared" si="18"/>
        <v>1</v>
      </c>
      <c r="AL196" s="83">
        <f t="shared" si="19"/>
        <v>0</v>
      </c>
    </row>
    <row r="197" spans="1:38" s="53" customFormat="1" ht="138">
      <c r="A197" s="38" t="str">
        <f t="shared" si="21"/>
        <v>581840104Adquisición de motores fuera de bordaNuevo</v>
      </c>
      <c r="B197" s="39" t="s">
        <v>1118</v>
      </c>
      <c r="C197" s="40" t="s">
        <v>178</v>
      </c>
      <c r="D197" s="43" t="s">
        <v>1148</v>
      </c>
      <c r="E197" s="41" t="s">
        <v>140</v>
      </c>
      <c r="F197" s="43" t="s">
        <v>156</v>
      </c>
      <c r="G197" s="43" t="s">
        <v>214</v>
      </c>
      <c r="H197" s="43" t="s">
        <v>216</v>
      </c>
      <c r="I197" s="44">
        <v>0</v>
      </c>
      <c r="J197" s="44">
        <v>0</v>
      </c>
      <c r="K197" s="43" t="s">
        <v>37</v>
      </c>
      <c r="L197" s="42">
        <v>1701</v>
      </c>
      <c r="M197" s="47">
        <v>58</v>
      </c>
      <c r="N197" s="91" t="s">
        <v>39</v>
      </c>
      <c r="O197" s="46" t="s">
        <v>181</v>
      </c>
      <c r="P197" s="46" t="s">
        <v>182</v>
      </c>
      <c r="Q197" s="46" t="s">
        <v>38</v>
      </c>
      <c r="R197" s="46" t="s">
        <v>39</v>
      </c>
      <c r="S197" s="62">
        <v>840104</v>
      </c>
      <c r="T197" s="45" t="str">
        <f t="shared" si="22"/>
        <v>840104 Maquinarias y Equipos (Bienes de Larga Duracion)</v>
      </c>
      <c r="U197" s="93">
        <f t="shared" si="20"/>
        <v>84</v>
      </c>
      <c r="V197" s="93" t="str">
        <f>CONCATENATE(U197,"   ",VLOOKUP(U197,GRUPOS!A:B,2,0))</f>
        <v>84   BIENES DE LARGA DURACIÓN</v>
      </c>
      <c r="W197" s="48" t="str">
        <f>VLOOKUP(S197,PARTIDAS!A:B,2,0)</f>
        <v>Maquinarias y Equipos (Bienes de Larga Duracion)</v>
      </c>
      <c r="X197" s="106"/>
      <c r="Y197" s="49"/>
      <c r="Z197" s="54"/>
      <c r="AA197" s="54"/>
      <c r="AB197" s="55"/>
      <c r="AC197" s="55"/>
      <c r="AD197" s="55"/>
      <c r="AE197" s="55"/>
      <c r="AF197" s="56"/>
      <c r="AG197" s="56"/>
      <c r="AH197" s="56"/>
      <c r="AI197" s="56"/>
      <c r="AJ197" s="96">
        <f t="shared" si="23"/>
        <v>0</v>
      </c>
      <c r="AK197" s="97" t="b">
        <f t="shared" si="18"/>
        <v>1</v>
      </c>
      <c r="AL197" s="83">
        <f t="shared" si="19"/>
        <v>0</v>
      </c>
    </row>
    <row r="198" spans="1:38" s="53" customFormat="1" ht="103.5">
      <c r="A198" s="38" t="str">
        <f t="shared" si="21"/>
        <v>581840104Adquisición de GPSNuevo</v>
      </c>
      <c r="B198" s="39" t="s">
        <v>1118</v>
      </c>
      <c r="C198" s="40" t="s">
        <v>178</v>
      </c>
      <c r="D198" s="43" t="s">
        <v>1148</v>
      </c>
      <c r="E198" s="41" t="s">
        <v>140</v>
      </c>
      <c r="F198" s="43" t="s">
        <v>156</v>
      </c>
      <c r="G198" s="43" t="s">
        <v>211</v>
      </c>
      <c r="H198" s="43" t="s">
        <v>217</v>
      </c>
      <c r="I198" s="44">
        <v>0</v>
      </c>
      <c r="J198" s="44">
        <v>0</v>
      </c>
      <c r="K198" s="43" t="s">
        <v>37</v>
      </c>
      <c r="L198" s="42">
        <v>1701</v>
      </c>
      <c r="M198" s="47">
        <v>58</v>
      </c>
      <c r="N198" s="91" t="s">
        <v>39</v>
      </c>
      <c r="O198" s="46" t="s">
        <v>181</v>
      </c>
      <c r="P198" s="46" t="s">
        <v>182</v>
      </c>
      <c r="Q198" s="46" t="s">
        <v>38</v>
      </c>
      <c r="R198" s="46" t="s">
        <v>39</v>
      </c>
      <c r="S198" s="62">
        <v>840104</v>
      </c>
      <c r="T198" s="45" t="str">
        <f t="shared" si="22"/>
        <v>840104 Maquinarias y Equipos (Bienes de Larga Duracion)</v>
      </c>
      <c r="U198" s="93">
        <f t="shared" si="20"/>
        <v>84</v>
      </c>
      <c r="V198" s="93" t="str">
        <f>CONCATENATE(U198,"   ",VLOOKUP(U198,GRUPOS!A:B,2,0))</f>
        <v>84   BIENES DE LARGA DURACIÓN</v>
      </c>
      <c r="W198" s="48" t="str">
        <f>VLOOKUP(S198,PARTIDAS!A:B,2,0)</f>
        <v>Maquinarias y Equipos (Bienes de Larga Duracion)</v>
      </c>
      <c r="X198" s="106">
        <v>0</v>
      </c>
      <c r="Y198" s="49"/>
      <c r="Z198" s="54"/>
      <c r="AA198" s="54"/>
      <c r="AB198" s="55"/>
      <c r="AC198" s="55"/>
      <c r="AD198" s="55"/>
      <c r="AE198" s="55"/>
      <c r="AF198" s="56"/>
      <c r="AG198" s="56"/>
      <c r="AH198" s="56"/>
      <c r="AI198" s="56"/>
      <c r="AJ198" s="96">
        <f t="shared" si="23"/>
        <v>0</v>
      </c>
      <c r="AK198" s="97" t="b">
        <f t="shared" si="18"/>
        <v>1</v>
      </c>
      <c r="AL198" s="83">
        <f t="shared" si="19"/>
        <v>0</v>
      </c>
    </row>
    <row r="199" spans="1:38" s="53" customFormat="1" ht="86.25">
      <c r="A199" s="38" t="str">
        <f t="shared" si="21"/>
        <v>581730105PDNuevo</v>
      </c>
      <c r="B199" s="39" t="s">
        <v>1118</v>
      </c>
      <c r="C199" s="40" t="s">
        <v>178</v>
      </c>
      <c r="D199" s="43" t="s">
        <v>1148</v>
      </c>
      <c r="E199" s="41" t="s">
        <v>140</v>
      </c>
      <c r="F199" s="43" t="s">
        <v>156</v>
      </c>
      <c r="G199" s="43" t="s">
        <v>1114</v>
      </c>
      <c r="H199" s="43" t="s">
        <v>1114</v>
      </c>
      <c r="I199" s="44">
        <v>0</v>
      </c>
      <c r="J199" s="44">
        <v>0</v>
      </c>
      <c r="K199" s="43" t="s">
        <v>37</v>
      </c>
      <c r="L199" s="42">
        <v>1701</v>
      </c>
      <c r="M199" s="47">
        <v>58</v>
      </c>
      <c r="N199" s="91" t="s">
        <v>39</v>
      </c>
      <c r="O199" s="46" t="s">
        <v>181</v>
      </c>
      <c r="P199" s="46" t="s">
        <v>182</v>
      </c>
      <c r="Q199" s="46" t="s">
        <v>38</v>
      </c>
      <c r="R199" s="46" t="s">
        <v>39</v>
      </c>
      <c r="S199" s="62">
        <v>730105</v>
      </c>
      <c r="T199" s="45" t="str">
        <f t="shared" si="22"/>
        <v>730105 Telecomunicaciones</v>
      </c>
      <c r="U199" s="93">
        <f t="shared" si="20"/>
        <v>73</v>
      </c>
      <c r="V199" s="93" t="str">
        <f>CONCATENATE(U199,"   ",VLOOKUP(U199,GRUPOS!A:B,2,0))</f>
        <v>73   BIENES Y SERVICIOS PARA INVERSIÓN</v>
      </c>
      <c r="W199" s="48" t="str">
        <f>VLOOKUP(S199,PARTIDAS!A:B,2,0)</f>
        <v>Telecomunicaciones</v>
      </c>
      <c r="X199" s="106">
        <v>0</v>
      </c>
      <c r="Y199" s="49"/>
      <c r="Z199" s="54"/>
      <c r="AA199" s="54"/>
      <c r="AB199" s="55"/>
      <c r="AC199" s="55"/>
      <c r="AD199" s="55"/>
      <c r="AE199" s="55"/>
      <c r="AF199" s="56"/>
      <c r="AG199" s="56"/>
      <c r="AH199" s="56"/>
      <c r="AI199" s="56"/>
      <c r="AJ199" s="96">
        <f t="shared" si="23"/>
        <v>0</v>
      </c>
      <c r="AK199" s="97" t="b">
        <f t="shared" si="18"/>
        <v>1</v>
      </c>
      <c r="AL199" s="83">
        <f t="shared" si="19"/>
        <v>0</v>
      </c>
    </row>
    <row r="200" spans="1:38" s="53" customFormat="1" ht="103.5">
      <c r="A200" s="38" t="str">
        <f t="shared" si="21"/>
        <v>581840104Adquisición de paneles solaresNuevo</v>
      </c>
      <c r="B200" s="39" t="s">
        <v>1118</v>
      </c>
      <c r="C200" s="40" t="s">
        <v>178</v>
      </c>
      <c r="D200" s="43" t="s">
        <v>1148</v>
      </c>
      <c r="E200" s="41" t="s">
        <v>140</v>
      </c>
      <c r="F200" s="43" t="s">
        <v>156</v>
      </c>
      <c r="G200" s="43" t="s">
        <v>218</v>
      </c>
      <c r="H200" s="43" t="s">
        <v>219</v>
      </c>
      <c r="I200" s="44">
        <v>0</v>
      </c>
      <c r="J200" s="44">
        <v>0</v>
      </c>
      <c r="K200" s="43" t="s">
        <v>37</v>
      </c>
      <c r="L200" s="42">
        <v>1701</v>
      </c>
      <c r="M200" s="47">
        <v>58</v>
      </c>
      <c r="N200" s="91" t="s">
        <v>39</v>
      </c>
      <c r="O200" s="46" t="s">
        <v>181</v>
      </c>
      <c r="P200" s="46" t="s">
        <v>182</v>
      </c>
      <c r="Q200" s="46" t="s">
        <v>38</v>
      </c>
      <c r="R200" s="46" t="s">
        <v>39</v>
      </c>
      <c r="S200" s="62">
        <v>840104</v>
      </c>
      <c r="T200" s="45" t="str">
        <f t="shared" si="22"/>
        <v>840104 Maquinarias y Equipos (Bienes de Larga Duracion)</v>
      </c>
      <c r="U200" s="93">
        <f t="shared" si="20"/>
        <v>84</v>
      </c>
      <c r="V200" s="93" t="str">
        <f>CONCATENATE(U200,"   ",VLOOKUP(U200,GRUPOS!A:B,2,0))</f>
        <v>84   BIENES DE LARGA DURACIÓN</v>
      </c>
      <c r="W200" s="48" t="str">
        <f>VLOOKUP(S200,PARTIDAS!A:B,2,0)</f>
        <v>Maquinarias y Equipos (Bienes de Larga Duracion)</v>
      </c>
      <c r="X200" s="106"/>
      <c r="Y200" s="49"/>
      <c r="Z200" s="54"/>
      <c r="AA200" s="54"/>
      <c r="AB200" s="55"/>
      <c r="AC200" s="55"/>
      <c r="AD200" s="55"/>
      <c r="AE200" s="55"/>
      <c r="AF200" s="56"/>
      <c r="AG200" s="56"/>
      <c r="AH200" s="56"/>
      <c r="AI200" s="56"/>
      <c r="AJ200" s="96">
        <f t="shared" si="23"/>
        <v>0</v>
      </c>
      <c r="AK200" s="97" t="b">
        <f aca="true" t="shared" si="24" ref="AK200:AK226">I200=AJ200</f>
        <v>1</v>
      </c>
      <c r="AL200" s="83">
        <f aca="true" t="shared" si="25" ref="AL200:AL226">I200-AJ200</f>
        <v>0</v>
      </c>
    </row>
    <row r="201" spans="1:38" s="53" customFormat="1" ht="103.5">
      <c r="A201" s="38" t="str">
        <f t="shared" si="21"/>
        <v>581840111Adquisición de baterías para radios de onda cortaNuevo</v>
      </c>
      <c r="B201" s="39" t="s">
        <v>1118</v>
      </c>
      <c r="C201" s="40" t="s">
        <v>178</v>
      </c>
      <c r="D201" s="43" t="s">
        <v>1148</v>
      </c>
      <c r="E201" s="41" t="s">
        <v>140</v>
      </c>
      <c r="F201" s="43" t="s">
        <v>156</v>
      </c>
      <c r="G201" s="43" t="s">
        <v>218</v>
      </c>
      <c r="H201" s="43" t="s">
        <v>220</v>
      </c>
      <c r="I201" s="44">
        <v>0</v>
      </c>
      <c r="J201" s="44">
        <v>0</v>
      </c>
      <c r="K201" s="43" t="s">
        <v>37</v>
      </c>
      <c r="L201" s="42">
        <v>1701</v>
      </c>
      <c r="M201" s="47">
        <v>58</v>
      </c>
      <c r="N201" s="91" t="s">
        <v>39</v>
      </c>
      <c r="O201" s="46" t="s">
        <v>181</v>
      </c>
      <c r="P201" s="46" t="s">
        <v>182</v>
      </c>
      <c r="Q201" s="46" t="s">
        <v>38</v>
      </c>
      <c r="R201" s="46" t="s">
        <v>39</v>
      </c>
      <c r="S201" s="62">
        <v>840111</v>
      </c>
      <c r="T201" s="45" t="str">
        <f t="shared" si="22"/>
        <v>840111 Partes y Repuestos</v>
      </c>
      <c r="U201" s="93">
        <f aca="true" t="shared" si="26" ref="U201:U226">VALUE(MID(S201,1,2))</f>
        <v>84</v>
      </c>
      <c r="V201" s="93" t="str">
        <f>CONCATENATE(U201,"   ",VLOOKUP(U201,GRUPOS!A:B,2,0))</f>
        <v>84   BIENES DE LARGA DURACIÓN</v>
      </c>
      <c r="W201" s="48" t="str">
        <f>VLOOKUP(S201,PARTIDAS!A:B,2,0)</f>
        <v>Partes y Repuestos</v>
      </c>
      <c r="X201" s="106"/>
      <c r="Y201" s="49"/>
      <c r="Z201" s="54"/>
      <c r="AA201" s="54"/>
      <c r="AB201" s="55"/>
      <c r="AC201" s="55"/>
      <c r="AD201" s="55"/>
      <c r="AE201" s="55"/>
      <c r="AF201" s="56"/>
      <c r="AG201" s="56"/>
      <c r="AH201" s="56"/>
      <c r="AI201" s="56"/>
      <c r="AJ201" s="96">
        <f t="shared" si="23"/>
        <v>0</v>
      </c>
      <c r="AK201" s="97" t="b">
        <f t="shared" si="24"/>
        <v>1</v>
      </c>
      <c r="AL201" s="83">
        <f t="shared" si="25"/>
        <v>0</v>
      </c>
    </row>
    <row r="202" spans="1:38" s="53" customFormat="1" ht="120.75">
      <c r="A202" s="38" t="str">
        <f aca="true" t="shared" si="27" ref="A202:A226">CONCATENATE(M202,N202,S202,H202,K202)</f>
        <v>592710203Décimo tercer sueldoNuevo</v>
      </c>
      <c r="B202" s="39" t="s">
        <v>1118</v>
      </c>
      <c r="C202" s="40" t="s">
        <v>178</v>
      </c>
      <c r="D202" s="43" t="s">
        <v>1149</v>
      </c>
      <c r="E202" s="41" t="s">
        <v>145</v>
      </c>
      <c r="F202" s="43" t="s">
        <v>152</v>
      </c>
      <c r="G202" s="43" t="s">
        <v>191</v>
      </c>
      <c r="H202" s="43" t="s">
        <v>191</v>
      </c>
      <c r="I202" s="44">
        <v>34772.66666666667</v>
      </c>
      <c r="J202" s="44">
        <v>26739.34</v>
      </c>
      <c r="K202" s="43" t="s">
        <v>37</v>
      </c>
      <c r="L202" s="42">
        <v>1701</v>
      </c>
      <c r="M202" s="45">
        <v>59</v>
      </c>
      <c r="N202" s="101">
        <v>2</v>
      </c>
      <c r="O202" s="46" t="s">
        <v>181</v>
      </c>
      <c r="P202" s="46" t="s">
        <v>182</v>
      </c>
      <c r="Q202" s="46" t="s">
        <v>38</v>
      </c>
      <c r="R202" s="46" t="s">
        <v>39</v>
      </c>
      <c r="S202" s="62">
        <v>710203</v>
      </c>
      <c r="T202" s="45" t="str">
        <f aca="true" t="shared" si="28" ref="T202:T207">+CONCATENATE(S202," ",W202)</f>
        <v>710203 Decimotercer Sueldo</v>
      </c>
      <c r="U202" s="93">
        <f t="shared" si="26"/>
        <v>71</v>
      </c>
      <c r="V202" s="93" t="str">
        <f>CONCATENATE(U202,"   ",VLOOKUP(U202,GRUPOS!A:B,2,0))</f>
        <v>71   GASTOS EN PERSONAL PARA INVERSIÓN</v>
      </c>
      <c r="W202" s="48" t="str">
        <f>VLOOKUP(S202,PARTIDAS!A:B,2,0)</f>
        <v>Decimotercer Sueldo</v>
      </c>
      <c r="X202" s="106">
        <v>34772.66666666667</v>
      </c>
      <c r="Y202" s="49"/>
      <c r="Z202" s="54"/>
      <c r="AA202" s="54"/>
      <c r="AB202" s="55"/>
      <c r="AC202" s="55"/>
      <c r="AD202" s="55"/>
      <c r="AE202" s="55"/>
      <c r="AF202" s="56"/>
      <c r="AG202" s="56"/>
      <c r="AH202" s="56"/>
      <c r="AI202" s="56"/>
      <c r="AJ202" s="96">
        <f aca="true" t="shared" si="29" ref="AJ202:AJ207">+SUM(X202:AI202)</f>
        <v>34772.66666666667</v>
      </c>
      <c r="AK202" s="97" t="b">
        <f t="shared" si="24"/>
        <v>1</v>
      </c>
      <c r="AL202" s="83">
        <f t="shared" si="25"/>
        <v>0</v>
      </c>
    </row>
    <row r="203" spans="1:38" s="53" customFormat="1" ht="120.75">
      <c r="A203" s="38" t="str">
        <f t="shared" si="27"/>
        <v>592710204Décimo cuarto sueldo Nuevo</v>
      </c>
      <c r="B203" s="39" t="s">
        <v>1118</v>
      </c>
      <c r="C203" s="40" t="s">
        <v>178</v>
      </c>
      <c r="D203" s="43" t="s">
        <v>1149</v>
      </c>
      <c r="E203" s="41" t="s">
        <v>145</v>
      </c>
      <c r="F203" s="43" t="s">
        <v>152</v>
      </c>
      <c r="G203" s="43" t="s">
        <v>192</v>
      </c>
      <c r="H203" s="43" t="s">
        <v>192</v>
      </c>
      <c r="I203" s="44">
        <v>13733.32</v>
      </c>
      <c r="J203" s="44">
        <v>5143.72</v>
      </c>
      <c r="K203" s="43" t="s">
        <v>37</v>
      </c>
      <c r="L203" s="42">
        <v>1701</v>
      </c>
      <c r="M203" s="45">
        <v>59</v>
      </c>
      <c r="N203" s="101">
        <v>2</v>
      </c>
      <c r="O203" s="46" t="s">
        <v>181</v>
      </c>
      <c r="P203" s="46" t="s">
        <v>182</v>
      </c>
      <c r="Q203" s="46" t="s">
        <v>38</v>
      </c>
      <c r="R203" s="46" t="s">
        <v>39</v>
      </c>
      <c r="S203" s="62">
        <v>710204</v>
      </c>
      <c r="T203" s="45" t="str">
        <f t="shared" si="28"/>
        <v>710204 Decimocuarto Sueldo</v>
      </c>
      <c r="U203" s="93">
        <f t="shared" si="26"/>
        <v>71</v>
      </c>
      <c r="V203" s="93" t="str">
        <f>CONCATENATE(U203,"   ",VLOOKUP(U203,GRUPOS!A:B,2,0))</f>
        <v>71   GASTOS EN PERSONAL PARA INVERSIÓN</v>
      </c>
      <c r="W203" s="48" t="str">
        <f>VLOOKUP(S203,PARTIDAS!A:B,2,0)</f>
        <v>Decimocuarto Sueldo</v>
      </c>
      <c r="X203" s="106">
        <v>13733.32</v>
      </c>
      <c r="Y203" s="49"/>
      <c r="Z203" s="54"/>
      <c r="AA203" s="54"/>
      <c r="AB203" s="55"/>
      <c r="AC203" s="55"/>
      <c r="AD203" s="55"/>
      <c r="AE203" s="55"/>
      <c r="AF203" s="56"/>
      <c r="AG203" s="56"/>
      <c r="AH203" s="56"/>
      <c r="AI203" s="56"/>
      <c r="AJ203" s="96">
        <f t="shared" si="29"/>
        <v>13733.32</v>
      </c>
      <c r="AK203" s="97" t="b">
        <f t="shared" si="24"/>
        <v>1</v>
      </c>
      <c r="AL203" s="83">
        <f t="shared" si="25"/>
        <v>0</v>
      </c>
    </row>
    <row r="204" spans="1:38" s="53" customFormat="1" ht="120.75">
      <c r="A204" s="38" t="str">
        <f t="shared" si="27"/>
        <v>592710510Servicios Personales por ContratoNuevo</v>
      </c>
      <c r="B204" s="39" t="s">
        <v>1118</v>
      </c>
      <c r="C204" s="40" t="s">
        <v>178</v>
      </c>
      <c r="D204" s="43" t="s">
        <v>1149</v>
      </c>
      <c r="E204" s="41" t="s">
        <v>145</v>
      </c>
      <c r="F204" s="43" t="s">
        <v>152</v>
      </c>
      <c r="G204" s="43" t="s">
        <v>184</v>
      </c>
      <c r="H204" s="43" t="s">
        <v>184</v>
      </c>
      <c r="I204" s="44">
        <v>417272</v>
      </c>
      <c r="J204" s="44">
        <v>320133.08</v>
      </c>
      <c r="K204" s="43" t="s">
        <v>37</v>
      </c>
      <c r="L204" s="42">
        <v>1701</v>
      </c>
      <c r="M204" s="45">
        <v>59</v>
      </c>
      <c r="N204" s="101">
        <v>2</v>
      </c>
      <c r="O204" s="46" t="s">
        <v>181</v>
      </c>
      <c r="P204" s="46" t="s">
        <v>182</v>
      </c>
      <c r="Q204" s="46" t="s">
        <v>38</v>
      </c>
      <c r="R204" s="46" t="s">
        <v>39</v>
      </c>
      <c r="S204" s="62">
        <v>710510</v>
      </c>
      <c r="T204" s="45" t="str">
        <f t="shared" si="28"/>
        <v>710510 Servicios Personales por Contrato</v>
      </c>
      <c r="U204" s="93">
        <f t="shared" si="26"/>
        <v>71</v>
      </c>
      <c r="V204" s="93" t="str">
        <f>CONCATENATE(U204,"   ",VLOOKUP(U204,GRUPOS!A:B,2,0))</f>
        <v>71   GASTOS EN PERSONAL PARA INVERSIÓN</v>
      </c>
      <c r="W204" s="48" t="str">
        <f>VLOOKUP(S204,PARTIDAS!A:B,2,0)</f>
        <v>Servicios Personales por Contrato</v>
      </c>
      <c r="X204" s="106">
        <v>417272</v>
      </c>
      <c r="Y204" s="49"/>
      <c r="Z204" s="54"/>
      <c r="AA204" s="54"/>
      <c r="AB204" s="55"/>
      <c r="AC204" s="55"/>
      <c r="AD204" s="55"/>
      <c r="AE204" s="55"/>
      <c r="AF204" s="56"/>
      <c r="AG204" s="56"/>
      <c r="AH204" s="56"/>
      <c r="AI204" s="56"/>
      <c r="AJ204" s="96">
        <f t="shared" si="29"/>
        <v>417272</v>
      </c>
      <c r="AK204" s="97" t="b">
        <f t="shared" si="24"/>
        <v>1</v>
      </c>
      <c r="AL204" s="83">
        <f t="shared" si="25"/>
        <v>0</v>
      </c>
    </row>
    <row r="205" spans="1:38" s="53" customFormat="1" ht="120.75">
      <c r="A205" s="38" t="str">
        <f t="shared" si="27"/>
        <v>592710512SubrogacionNuevo</v>
      </c>
      <c r="B205" s="39" t="s">
        <v>1118</v>
      </c>
      <c r="C205" s="40" t="s">
        <v>178</v>
      </c>
      <c r="D205" s="43" t="s">
        <v>1149</v>
      </c>
      <c r="E205" s="41" t="s">
        <v>145</v>
      </c>
      <c r="F205" s="43" t="s">
        <v>152</v>
      </c>
      <c r="G205" s="43" t="s">
        <v>304</v>
      </c>
      <c r="H205" s="43" t="s">
        <v>304</v>
      </c>
      <c r="I205" s="44">
        <v>0</v>
      </c>
      <c r="J205" s="44">
        <v>320133.08</v>
      </c>
      <c r="K205" s="43" t="s">
        <v>37</v>
      </c>
      <c r="L205" s="42">
        <v>1701</v>
      </c>
      <c r="M205" s="45">
        <v>59</v>
      </c>
      <c r="N205" s="101">
        <v>2</v>
      </c>
      <c r="O205" s="46" t="s">
        <v>181</v>
      </c>
      <c r="P205" s="46" t="s">
        <v>182</v>
      </c>
      <c r="Q205" s="46" t="s">
        <v>38</v>
      </c>
      <c r="R205" s="46" t="s">
        <v>39</v>
      </c>
      <c r="S205" s="62">
        <v>710512</v>
      </c>
      <c r="T205" s="45" t="str">
        <f>+CONCATENATE(S205," ",W205)</f>
        <v>710512 Subrogacion</v>
      </c>
      <c r="U205" s="93">
        <f t="shared" si="26"/>
        <v>71</v>
      </c>
      <c r="V205" s="93" t="str">
        <f>CONCATENATE(U205,"   ",VLOOKUP(U205,GRUPOS!A:B,2,0))</f>
        <v>71   GASTOS EN PERSONAL PARA INVERSIÓN</v>
      </c>
      <c r="W205" s="48" t="str">
        <f>VLOOKUP(S205,PARTIDAS!A:B,2,0)</f>
        <v>Subrogacion</v>
      </c>
      <c r="X205" s="106">
        <v>0</v>
      </c>
      <c r="Y205" s="49"/>
      <c r="Z205" s="54"/>
      <c r="AA205" s="54"/>
      <c r="AB205" s="55"/>
      <c r="AC205" s="55"/>
      <c r="AD205" s="55"/>
      <c r="AE205" s="55"/>
      <c r="AF205" s="56"/>
      <c r="AG205" s="56"/>
      <c r="AH205" s="56"/>
      <c r="AI205" s="56"/>
      <c r="AJ205" s="96">
        <f>+SUM(X205:AI205)</f>
        <v>0</v>
      </c>
      <c r="AK205" s="97" t="b">
        <f t="shared" si="24"/>
        <v>1</v>
      </c>
      <c r="AL205" s="83">
        <f t="shared" si="25"/>
        <v>0</v>
      </c>
    </row>
    <row r="206" spans="1:38" s="53" customFormat="1" ht="120.75">
      <c r="A206" s="38" t="str">
        <f t="shared" si="27"/>
        <v>592710601Aporte PatronalNuevo</v>
      </c>
      <c r="B206" s="39" t="s">
        <v>1118</v>
      </c>
      <c r="C206" s="40" t="s">
        <v>178</v>
      </c>
      <c r="D206" s="43" t="s">
        <v>1149</v>
      </c>
      <c r="E206" s="41" t="s">
        <v>145</v>
      </c>
      <c r="F206" s="43" t="s">
        <v>152</v>
      </c>
      <c r="G206" s="43" t="s">
        <v>185</v>
      </c>
      <c r="H206" s="43" t="s">
        <v>185</v>
      </c>
      <c r="I206" s="44">
        <v>40266.74800000001</v>
      </c>
      <c r="J206" s="44">
        <v>33914.25</v>
      </c>
      <c r="K206" s="43" t="s">
        <v>37</v>
      </c>
      <c r="L206" s="42">
        <v>1701</v>
      </c>
      <c r="M206" s="45">
        <v>59</v>
      </c>
      <c r="N206" s="101">
        <v>2</v>
      </c>
      <c r="O206" s="46" t="s">
        <v>181</v>
      </c>
      <c r="P206" s="46" t="s">
        <v>182</v>
      </c>
      <c r="Q206" s="46" t="s">
        <v>38</v>
      </c>
      <c r="R206" s="46" t="s">
        <v>39</v>
      </c>
      <c r="S206" s="62">
        <v>710601</v>
      </c>
      <c r="T206" s="45" t="str">
        <f t="shared" si="28"/>
        <v>710601 Aporte Patronal</v>
      </c>
      <c r="U206" s="93">
        <f t="shared" si="26"/>
        <v>71</v>
      </c>
      <c r="V206" s="93" t="str">
        <f>CONCATENATE(U206,"   ",VLOOKUP(U206,GRUPOS!A:B,2,0))</f>
        <v>71   GASTOS EN PERSONAL PARA INVERSIÓN</v>
      </c>
      <c r="W206" s="48" t="str">
        <f>VLOOKUP(S206,PARTIDAS!A:B,2,0)</f>
        <v>Aporte Patronal</v>
      </c>
      <c r="X206" s="106">
        <v>40266.74800000001</v>
      </c>
      <c r="Y206" s="49"/>
      <c r="Z206" s="54"/>
      <c r="AA206" s="54"/>
      <c r="AB206" s="55"/>
      <c r="AC206" s="55"/>
      <c r="AD206" s="55"/>
      <c r="AE206" s="55"/>
      <c r="AF206" s="56"/>
      <c r="AG206" s="56"/>
      <c r="AH206" s="56"/>
      <c r="AI206" s="56"/>
      <c r="AJ206" s="96">
        <f t="shared" si="29"/>
        <v>40266.74800000001</v>
      </c>
      <c r="AK206" s="97" t="b">
        <f t="shared" si="24"/>
        <v>1</v>
      </c>
      <c r="AL206" s="83">
        <f t="shared" si="25"/>
        <v>0</v>
      </c>
    </row>
    <row r="207" spans="1:38" s="53" customFormat="1" ht="120.75">
      <c r="A207" s="38" t="str">
        <f t="shared" si="27"/>
        <v>592710602Fondo de ReservaNuevo</v>
      </c>
      <c r="B207" s="39" t="s">
        <v>1118</v>
      </c>
      <c r="C207" s="40" t="s">
        <v>178</v>
      </c>
      <c r="D207" s="43" t="s">
        <v>1149</v>
      </c>
      <c r="E207" s="41" t="s">
        <v>145</v>
      </c>
      <c r="F207" s="43" t="s">
        <v>152</v>
      </c>
      <c r="G207" s="43" t="s">
        <v>186</v>
      </c>
      <c r="H207" s="43" t="s">
        <v>186</v>
      </c>
      <c r="I207" s="44">
        <v>34763.736000000004</v>
      </c>
      <c r="J207" s="44">
        <v>24322.32</v>
      </c>
      <c r="K207" s="43" t="s">
        <v>37</v>
      </c>
      <c r="L207" s="42">
        <v>1701</v>
      </c>
      <c r="M207" s="45">
        <v>59</v>
      </c>
      <c r="N207" s="101">
        <v>2</v>
      </c>
      <c r="O207" s="46" t="s">
        <v>181</v>
      </c>
      <c r="P207" s="46" t="s">
        <v>182</v>
      </c>
      <c r="Q207" s="46" t="s">
        <v>38</v>
      </c>
      <c r="R207" s="46" t="s">
        <v>39</v>
      </c>
      <c r="S207" s="62">
        <v>710602</v>
      </c>
      <c r="T207" s="45" t="str">
        <f t="shared" si="28"/>
        <v>710602 Fondo de Reserva</v>
      </c>
      <c r="U207" s="93">
        <f t="shared" si="26"/>
        <v>71</v>
      </c>
      <c r="V207" s="93" t="str">
        <f>CONCATENATE(U207,"   ",VLOOKUP(U207,GRUPOS!A:B,2,0))</f>
        <v>71   GASTOS EN PERSONAL PARA INVERSIÓN</v>
      </c>
      <c r="W207" s="48" t="str">
        <f>VLOOKUP(S207,PARTIDAS!A:B,2,0)</f>
        <v>Fondo de Reserva</v>
      </c>
      <c r="X207" s="106">
        <v>34763.736000000004</v>
      </c>
      <c r="Y207" s="49"/>
      <c r="Z207" s="54"/>
      <c r="AA207" s="54"/>
      <c r="AB207" s="55"/>
      <c r="AC207" s="55"/>
      <c r="AD207" s="55"/>
      <c r="AE207" s="55"/>
      <c r="AF207" s="56"/>
      <c r="AG207" s="56"/>
      <c r="AH207" s="56"/>
      <c r="AI207" s="56"/>
      <c r="AJ207" s="96">
        <f t="shared" si="29"/>
        <v>34763.736000000004</v>
      </c>
      <c r="AK207" s="97" t="b">
        <f t="shared" si="24"/>
        <v>1</v>
      </c>
      <c r="AL207" s="83">
        <f t="shared" si="25"/>
        <v>0</v>
      </c>
    </row>
    <row r="208" spans="1:38" s="53" customFormat="1" ht="120.75">
      <c r="A208" s="38" t="str">
        <f t="shared" si="27"/>
        <v>592990101PDNuevo</v>
      </c>
      <c r="B208" s="39" t="s">
        <v>1118</v>
      </c>
      <c r="C208" s="40" t="s">
        <v>178</v>
      </c>
      <c r="D208" s="43" t="s">
        <v>1149</v>
      </c>
      <c r="E208" s="41" t="s">
        <v>145</v>
      </c>
      <c r="F208" s="43" t="s">
        <v>152</v>
      </c>
      <c r="G208" s="43" t="s">
        <v>1114</v>
      </c>
      <c r="H208" s="43" t="s">
        <v>1114</v>
      </c>
      <c r="I208" s="44">
        <v>0</v>
      </c>
      <c r="J208" s="44">
        <v>4706.55</v>
      </c>
      <c r="K208" s="43" t="s">
        <v>37</v>
      </c>
      <c r="L208" s="42">
        <v>1701</v>
      </c>
      <c r="M208" s="45">
        <v>59</v>
      </c>
      <c r="N208" s="101">
        <v>2</v>
      </c>
      <c r="O208" s="46" t="s">
        <v>181</v>
      </c>
      <c r="P208" s="46" t="s">
        <v>182</v>
      </c>
      <c r="Q208" s="46" t="s">
        <v>38</v>
      </c>
      <c r="R208" s="46" t="s">
        <v>39</v>
      </c>
      <c r="S208" s="62">
        <v>990101</v>
      </c>
      <c r="T208" s="45" t="str">
        <f aca="true" t="shared" si="30" ref="T208:T226">+CONCATENATE(S208," ",W208)</f>
        <v>990101 Obligaciones de Ejercicios Anteriores por Gastos de Personal</v>
      </c>
      <c r="U208" s="93">
        <f t="shared" si="26"/>
        <v>99</v>
      </c>
      <c r="V208" s="93" t="str">
        <f>CONCATENATE(U208,"   ",VLOOKUP(U208,GRUPOS!A:B,2,0))</f>
        <v>99   OTROS PASIVOS</v>
      </c>
      <c r="W208" s="48" t="str">
        <f>VLOOKUP(S208,PARTIDAS!A:B,2,0)</f>
        <v>Obligaciones de Ejercicios Anteriores por Gastos de Personal</v>
      </c>
      <c r="X208" s="106">
        <v>0</v>
      </c>
      <c r="Y208" s="49"/>
      <c r="Z208" s="54"/>
      <c r="AA208" s="54"/>
      <c r="AB208" s="55"/>
      <c r="AC208" s="55"/>
      <c r="AD208" s="55"/>
      <c r="AE208" s="55"/>
      <c r="AF208" s="56"/>
      <c r="AG208" s="56"/>
      <c r="AH208" s="56"/>
      <c r="AI208" s="56"/>
      <c r="AJ208" s="96">
        <f aca="true" t="shared" si="31" ref="AJ208:AJ226">+SUM(X208:AI208)</f>
        <v>0</v>
      </c>
      <c r="AK208" s="97" t="b">
        <f t="shared" si="24"/>
        <v>1</v>
      </c>
      <c r="AL208" s="83">
        <f t="shared" si="25"/>
        <v>0</v>
      </c>
    </row>
    <row r="209" spans="1:38" s="53" customFormat="1" ht="120.75">
      <c r="A209" s="38" t="str">
        <f t="shared" si="27"/>
        <v>592780204Convenio para la Socialización de la Política Pública del Plan Nacional de Prevención y Erradicación de la Violencia contra las Mujeres, con actores institucionales y de la sociedad civil, en los territorios priorizados.Nuevo</v>
      </c>
      <c r="B209" s="39" t="s">
        <v>1118</v>
      </c>
      <c r="C209" s="40" t="s">
        <v>178</v>
      </c>
      <c r="D209" s="43" t="s">
        <v>1149</v>
      </c>
      <c r="E209" s="41" t="s">
        <v>145</v>
      </c>
      <c r="F209" s="43" t="s">
        <v>152</v>
      </c>
      <c r="G209" s="43" t="s">
        <v>221</v>
      </c>
      <c r="H209" s="43" t="s">
        <v>1220</v>
      </c>
      <c r="I209" s="44">
        <v>49200</v>
      </c>
      <c r="J209" s="44">
        <v>0</v>
      </c>
      <c r="K209" s="43" t="s">
        <v>37</v>
      </c>
      <c r="L209" s="42">
        <v>1701</v>
      </c>
      <c r="M209" s="45">
        <v>59</v>
      </c>
      <c r="N209" s="101">
        <v>2</v>
      </c>
      <c r="O209" s="46" t="s">
        <v>181</v>
      </c>
      <c r="P209" s="46" t="s">
        <v>182</v>
      </c>
      <c r="Q209" s="46" t="s">
        <v>38</v>
      </c>
      <c r="R209" s="46" t="s">
        <v>39</v>
      </c>
      <c r="S209" s="62">
        <v>780204</v>
      </c>
      <c r="T209" s="45" t="str">
        <f t="shared" si="30"/>
        <v>780204 Transferencias y Donaciones al Sector Privado no Financiero</v>
      </c>
      <c r="U209" s="93">
        <f t="shared" si="26"/>
        <v>78</v>
      </c>
      <c r="V209" s="93" t="str">
        <f>CONCATENATE(U209,"   ",VLOOKUP(U209,GRUPOS!A:B,2,0))</f>
        <v>78   TRANSFERENCIAS O DONACIONES PARA INVERSIÓN</v>
      </c>
      <c r="W209" s="48" t="str">
        <f>VLOOKUP(S209,PARTIDAS!A:B,2,0)</f>
        <v>Transferencias y Donaciones al Sector Privado no Financiero</v>
      </c>
      <c r="X209" s="106">
        <v>49200</v>
      </c>
      <c r="Y209" s="49"/>
      <c r="Z209" s="54"/>
      <c r="AA209" s="54"/>
      <c r="AB209" s="55"/>
      <c r="AC209" s="55"/>
      <c r="AD209" s="55"/>
      <c r="AE209" s="55"/>
      <c r="AF209" s="56"/>
      <c r="AG209" s="56"/>
      <c r="AH209" s="56"/>
      <c r="AI209" s="56"/>
      <c r="AJ209" s="96">
        <f t="shared" si="31"/>
        <v>49200</v>
      </c>
      <c r="AK209" s="97" t="b">
        <f t="shared" si="24"/>
        <v>1</v>
      </c>
      <c r="AL209" s="83">
        <f t="shared" si="25"/>
        <v>0</v>
      </c>
    </row>
    <row r="210" spans="1:38" s="53" customFormat="1" ht="120.75">
      <c r="A210" s="38" t="str">
        <f t="shared" si="27"/>
        <v>592710512SubrogacionNuevo</v>
      </c>
      <c r="B210" s="39" t="s">
        <v>1118</v>
      </c>
      <c r="C210" s="40" t="s">
        <v>178</v>
      </c>
      <c r="D210" s="43" t="s">
        <v>1149</v>
      </c>
      <c r="E210" s="41" t="s">
        <v>145</v>
      </c>
      <c r="F210" s="43" t="s">
        <v>152</v>
      </c>
      <c r="G210" s="43" t="s">
        <v>304</v>
      </c>
      <c r="H210" s="43" t="s">
        <v>304</v>
      </c>
      <c r="I210" s="44">
        <v>0</v>
      </c>
      <c r="J210" s="44">
        <v>0</v>
      </c>
      <c r="K210" s="43" t="s">
        <v>37</v>
      </c>
      <c r="L210" s="42">
        <v>1701</v>
      </c>
      <c r="M210" s="45">
        <v>59</v>
      </c>
      <c r="N210" s="101">
        <v>2</v>
      </c>
      <c r="O210" s="46" t="s">
        <v>181</v>
      </c>
      <c r="P210" s="46" t="s">
        <v>182</v>
      </c>
      <c r="Q210" s="46" t="s">
        <v>38</v>
      </c>
      <c r="R210" s="46" t="s">
        <v>39</v>
      </c>
      <c r="S210" s="62">
        <v>710512</v>
      </c>
      <c r="T210" s="45" t="str">
        <f t="shared" si="30"/>
        <v>710512 Subrogacion</v>
      </c>
      <c r="U210" s="93">
        <f t="shared" si="26"/>
        <v>71</v>
      </c>
      <c r="V210" s="93" t="str">
        <f>CONCATENATE(U210,"   ",VLOOKUP(U210,GRUPOS!A:B,2,0))</f>
        <v>71   GASTOS EN PERSONAL PARA INVERSIÓN</v>
      </c>
      <c r="W210" s="48" t="str">
        <f>VLOOKUP(S210,PARTIDAS!A:B,2,0)</f>
        <v>Subrogacion</v>
      </c>
      <c r="X210" s="106">
        <v>0</v>
      </c>
      <c r="Y210" s="49"/>
      <c r="Z210" s="54"/>
      <c r="AA210" s="54"/>
      <c r="AB210" s="55"/>
      <c r="AC210" s="55"/>
      <c r="AD210" s="55"/>
      <c r="AE210" s="55"/>
      <c r="AF210" s="56"/>
      <c r="AG210" s="56"/>
      <c r="AH210" s="56"/>
      <c r="AI210" s="56"/>
      <c r="AJ210" s="96">
        <f t="shared" si="31"/>
        <v>0</v>
      </c>
      <c r="AK210" s="97" t="b">
        <f t="shared" si="24"/>
        <v>1</v>
      </c>
      <c r="AL210" s="83">
        <f t="shared" si="25"/>
        <v>0</v>
      </c>
    </row>
    <row r="211" spans="1:38" s="53" customFormat="1" ht="120.75">
      <c r="A211" s="38" t="str">
        <f t="shared" si="27"/>
        <v>592710707Compensacion por Vacaciones no Gozadas por Cesacion de Funciones Nuevo</v>
      </c>
      <c r="B211" s="39" t="s">
        <v>1118</v>
      </c>
      <c r="C211" s="40" t="s">
        <v>178</v>
      </c>
      <c r="D211" s="43" t="s">
        <v>1149</v>
      </c>
      <c r="E211" s="41" t="s">
        <v>145</v>
      </c>
      <c r="F211" s="43" t="s">
        <v>152</v>
      </c>
      <c r="G211" s="43" t="s">
        <v>317</v>
      </c>
      <c r="H211" s="43" t="s">
        <v>317</v>
      </c>
      <c r="I211" s="44">
        <v>0</v>
      </c>
      <c r="J211" s="44">
        <v>0</v>
      </c>
      <c r="K211" s="43" t="s">
        <v>37</v>
      </c>
      <c r="L211" s="42">
        <v>1701</v>
      </c>
      <c r="M211" s="45">
        <v>59</v>
      </c>
      <c r="N211" s="101">
        <v>2</v>
      </c>
      <c r="O211" s="46" t="s">
        <v>181</v>
      </c>
      <c r="P211" s="46" t="s">
        <v>182</v>
      </c>
      <c r="Q211" s="46" t="s">
        <v>38</v>
      </c>
      <c r="R211" s="46" t="s">
        <v>39</v>
      </c>
      <c r="S211" s="62">
        <v>710707</v>
      </c>
      <c r="T211" s="45" t="str">
        <f t="shared" si="30"/>
        <v>710707 Compensacion por Vacaciones no Gozadas por Cesacion de Funciones </v>
      </c>
      <c r="U211" s="93">
        <f t="shared" si="26"/>
        <v>71</v>
      </c>
      <c r="V211" s="93" t="str">
        <f>CONCATENATE(U211,"   ",VLOOKUP(U211,GRUPOS!A:B,2,0))</f>
        <v>71   GASTOS EN PERSONAL PARA INVERSIÓN</v>
      </c>
      <c r="W211" s="48" t="str">
        <f>VLOOKUP(S211,PARTIDAS!A:B,2,0)</f>
        <v>Compensacion por Vacaciones no Gozadas por Cesacion de Funciones </v>
      </c>
      <c r="X211" s="106">
        <v>0</v>
      </c>
      <c r="Y211" s="49"/>
      <c r="Z211" s="54"/>
      <c r="AA211" s="54"/>
      <c r="AB211" s="55"/>
      <c r="AC211" s="55"/>
      <c r="AD211" s="55"/>
      <c r="AE211" s="55"/>
      <c r="AF211" s="56"/>
      <c r="AG211" s="56"/>
      <c r="AH211" s="56"/>
      <c r="AI211" s="56"/>
      <c r="AJ211" s="96">
        <f t="shared" si="31"/>
        <v>0</v>
      </c>
      <c r="AK211" s="97" t="b">
        <f t="shared" si="24"/>
        <v>1</v>
      </c>
      <c r="AL211" s="83">
        <f t="shared" si="25"/>
        <v>0</v>
      </c>
    </row>
    <row r="212" spans="1:38" s="53" customFormat="1" ht="172.5">
      <c r="A212" s="38" t="str">
        <f t="shared" si="27"/>
        <v>592730204PDNuevo</v>
      </c>
      <c r="B212" s="39" t="s">
        <v>1118</v>
      </c>
      <c r="C212" s="40" t="s">
        <v>178</v>
      </c>
      <c r="D212" s="43" t="s">
        <v>1149</v>
      </c>
      <c r="E212" s="41" t="s">
        <v>145</v>
      </c>
      <c r="F212" s="43" t="s">
        <v>152</v>
      </c>
      <c r="G212" s="43" t="s">
        <v>1114</v>
      </c>
      <c r="H212" s="43" t="s">
        <v>1114</v>
      </c>
      <c r="I212" s="44">
        <v>22259.999999999996</v>
      </c>
      <c r="J212" s="44">
        <v>0</v>
      </c>
      <c r="K212" s="43" t="s">
        <v>37</v>
      </c>
      <c r="L212" s="42">
        <v>1701</v>
      </c>
      <c r="M212" s="45">
        <v>59</v>
      </c>
      <c r="N212" s="101">
        <v>2</v>
      </c>
      <c r="O212" s="46" t="s">
        <v>181</v>
      </c>
      <c r="P212" s="46" t="s">
        <v>182</v>
      </c>
      <c r="Q212" s="46" t="s">
        <v>38</v>
      </c>
      <c r="R212" s="46" t="s">
        <v>39</v>
      </c>
      <c r="S212" s="62">
        <v>730204</v>
      </c>
      <c r="T212" s="45" t="str">
        <f t="shared" si="30"/>
        <v>730204 Edicion-Impresion-Reproduccion-Publicaciones-Suscripciones-Fotocopiado-Traduccion-Empastado-Enmarcacion-Serigrafia-Fotografia-Carnetizacion-Filmacion e Imagenes Satelitales</v>
      </c>
      <c r="U212" s="93">
        <f t="shared" si="26"/>
        <v>73</v>
      </c>
      <c r="V212" s="93" t="str">
        <f>CONCATENATE(U212,"   ",VLOOKUP(U212,GRUPOS!A:B,2,0))</f>
        <v>73   BIENES Y SERVICIOS PARA INVERSIÓN</v>
      </c>
      <c r="W212" s="48" t="str">
        <f>VLOOKUP(S212,PARTIDAS!A:B,2,0)</f>
        <v>Edicion-Impresion-Reproduccion-Publicaciones-Suscripciones-Fotocopiado-Traduccion-Empastado-Enmarcacion-Serigrafia-Fotografia-Carnetizacion-Filmacion e Imagenes Satelitales</v>
      </c>
      <c r="X212" s="106">
        <v>22259.999999999996</v>
      </c>
      <c r="Y212" s="49"/>
      <c r="Z212" s="54"/>
      <c r="AA212" s="54"/>
      <c r="AB212" s="55"/>
      <c r="AC212" s="55"/>
      <c r="AD212" s="55"/>
      <c r="AE212" s="55"/>
      <c r="AF212" s="56"/>
      <c r="AG212" s="56"/>
      <c r="AH212" s="56"/>
      <c r="AI212" s="56"/>
      <c r="AJ212" s="96">
        <f t="shared" si="31"/>
        <v>22259.999999999996</v>
      </c>
      <c r="AK212" s="97" t="b">
        <f t="shared" si="24"/>
        <v>1</v>
      </c>
      <c r="AL212" s="83">
        <f t="shared" si="25"/>
        <v>0</v>
      </c>
    </row>
    <row r="213" spans="1:38" s="53" customFormat="1" ht="120.75">
      <c r="A213" s="38" t="str">
        <f t="shared" si="27"/>
        <v>592730205PDNuevo</v>
      </c>
      <c r="B213" s="39" t="s">
        <v>1118</v>
      </c>
      <c r="C213" s="40" t="s">
        <v>178</v>
      </c>
      <c r="D213" s="43" t="s">
        <v>1149</v>
      </c>
      <c r="E213" s="41" t="s">
        <v>145</v>
      </c>
      <c r="F213" s="43" t="s">
        <v>152</v>
      </c>
      <c r="G213" s="43" t="s">
        <v>1114</v>
      </c>
      <c r="H213" s="43" t="s">
        <v>1114</v>
      </c>
      <c r="I213" s="44">
        <v>20168.234599999967</v>
      </c>
      <c r="J213" s="44">
        <v>0</v>
      </c>
      <c r="K213" s="43" t="s">
        <v>37</v>
      </c>
      <c r="L213" s="42">
        <v>1701</v>
      </c>
      <c r="M213" s="45">
        <v>59</v>
      </c>
      <c r="N213" s="101">
        <v>2</v>
      </c>
      <c r="O213" s="46" t="s">
        <v>181</v>
      </c>
      <c r="P213" s="46" t="s">
        <v>182</v>
      </c>
      <c r="Q213" s="46" t="s">
        <v>38</v>
      </c>
      <c r="R213" s="46" t="s">
        <v>39</v>
      </c>
      <c r="S213" s="62">
        <v>730205</v>
      </c>
      <c r="T213" s="45" t="str">
        <f t="shared" si="30"/>
        <v>730205 Espectaculos Culturales y Sociales</v>
      </c>
      <c r="U213" s="93">
        <f t="shared" si="26"/>
        <v>73</v>
      </c>
      <c r="V213" s="93" t="str">
        <f>CONCATENATE(U213,"   ",VLOOKUP(U213,GRUPOS!A:B,2,0))</f>
        <v>73   BIENES Y SERVICIOS PARA INVERSIÓN</v>
      </c>
      <c r="W213" s="48" t="str">
        <f>VLOOKUP(S213,PARTIDAS!A:B,2,0)</f>
        <v>Espectaculos Culturales y Sociales</v>
      </c>
      <c r="X213" s="106">
        <v>20168.234599999967</v>
      </c>
      <c r="Y213" s="49"/>
      <c r="Z213" s="54"/>
      <c r="AA213" s="54"/>
      <c r="AB213" s="55"/>
      <c r="AC213" s="55"/>
      <c r="AD213" s="55"/>
      <c r="AE213" s="55"/>
      <c r="AF213" s="56"/>
      <c r="AG213" s="56"/>
      <c r="AH213" s="56"/>
      <c r="AI213" s="56"/>
      <c r="AJ213" s="96">
        <f t="shared" si="31"/>
        <v>20168.234599999967</v>
      </c>
      <c r="AK213" s="97" t="b">
        <f t="shared" si="24"/>
        <v>1</v>
      </c>
      <c r="AL213" s="83">
        <f t="shared" si="25"/>
        <v>0</v>
      </c>
    </row>
    <row r="214" spans="1:38" s="53" customFormat="1" ht="120.75">
      <c r="A214" s="38" t="str">
        <f t="shared" si="27"/>
        <v>592730207PDNuevo</v>
      </c>
      <c r="B214" s="39" t="s">
        <v>1118</v>
      </c>
      <c r="C214" s="40" t="s">
        <v>178</v>
      </c>
      <c r="D214" s="43" t="s">
        <v>1149</v>
      </c>
      <c r="E214" s="41" t="s">
        <v>145</v>
      </c>
      <c r="F214" s="43" t="s">
        <v>152</v>
      </c>
      <c r="G214" s="43" t="s">
        <v>1114</v>
      </c>
      <c r="H214" s="43" t="s">
        <v>1114</v>
      </c>
      <c r="I214" s="44">
        <v>28840</v>
      </c>
      <c r="J214" s="44">
        <v>0</v>
      </c>
      <c r="K214" s="43" t="s">
        <v>37</v>
      </c>
      <c r="L214" s="42">
        <v>1701</v>
      </c>
      <c r="M214" s="45">
        <v>59</v>
      </c>
      <c r="N214" s="101">
        <v>2</v>
      </c>
      <c r="O214" s="46" t="s">
        <v>181</v>
      </c>
      <c r="P214" s="46" t="s">
        <v>182</v>
      </c>
      <c r="Q214" s="46" t="s">
        <v>38</v>
      </c>
      <c r="R214" s="46" t="s">
        <v>39</v>
      </c>
      <c r="S214" s="62">
        <v>730207</v>
      </c>
      <c r="T214" s="45" t="str">
        <f t="shared" si="30"/>
        <v>730207 Difusion  Informacion y Publicidad</v>
      </c>
      <c r="U214" s="93">
        <f t="shared" si="26"/>
        <v>73</v>
      </c>
      <c r="V214" s="93" t="str">
        <f>CONCATENATE(U214,"   ",VLOOKUP(U214,GRUPOS!A:B,2,0))</f>
        <v>73   BIENES Y SERVICIOS PARA INVERSIÓN</v>
      </c>
      <c r="W214" s="48" t="str">
        <f>VLOOKUP(S214,PARTIDAS!A:B,2,0)</f>
        <v>Difusion  Informacion y Publicidad</v>
      </c>
      <c r="X214" s="106">
        <v>28840</v>
      </c>
      <c r="Y214" s="49"/>
      <c r="Z214" s="54"/>
      <c r="AA214" s="54"/>
      <c r="AB214" s="55"/>
      <c r="AC214" s="55"/>
      <c r="AD214" s="55"/>
      <c r="AE214" s="55"/>
      <c r="AF214" s="56"/>
      <c r="AG214" s="56"/>
      <c r="AH214" s="56"/>
      <c r="AI214" s="56"/>
      <c r="AJ214" s="96">
        <f t="shared" si="31"/>
        <v>28840</v>
      </c>
      <c r="AK214" s="97" t="b">
        <f t="shared" si="24"/>
        <v>1</v>
      </c>
      <c r="AL214" s="83">
        <f t="shared" si="25"/>
        <v>0</v>
      </c>
    </row>
    <row r="215" spans="1:38" s="53" customFormat="1" ht="120.75">
      <c r="A215" s="38" t="str">
        <f t="shared" si="27"/>
        <v>592730301PDNuevo</v>
      </c>
      <c r="B215" s="39" t="s">
        <v>1118</v>
      </c>
      <c r="C215" s="40" t="s">
        <v>178</v>
      </c>
      <c r="D215" s="43" t="s">
        <v>1149</v>
      </c>
      <c r="E215" s="41" t="s">
        <v>145</v>
      </c>
      <c r="F215" s="43" t="s">
        <v>152</v>
      </c>
      <c r="G215" s="43" t="s">
        <v>1114</v>
      </c>
      <c r="H215" s="43" t="s">
        <v>1114</v>
      </c>
      <c r="I215" s="44">
        <v>19234.7904</v>
      </c>
      <c r="J215" s="44">
        <v>0</v>
      </c>
      <c r="K215" s="43" t="s">
        <v>37</v>
      </c>
      <c r="L215" s="42">
        <v>1701</v>
      </c>
      <c r="M215" s="45">
        <v>59</v>
      </c>
      <c r="N215" s="101">
        <v>2</v>
      </c>
      <c r="O215" s="46" t="s">
        <v>181</v>
      </c>
      <c r="P215" s="46" t="s">
        <v>182</v>
      </c>
      <c r="Q215" s="46" t="s">
        <v>38</v>
      </c>
      <c r="R215" s="46" t="s">
        <v>39</v>
      </c>
      <c r="S215" s="62">
        <v>730301</v>
      </c>
      <c r="T215" s="45" t="str">
        <f t="shared" si="30"/>
        <v>730301 Pasajes al Interior</v>
      </c>
      <c r="U215" s="93">
        <f t="shared" si="26"/>
        <v>73</v>
      </c>
      <c r="V215" s="93" t="str">
        <f>CONCATENATE(U215,"   ",VLOOKUP(U215,GRUPOS!A:B,2,0))</f>
        <v>73   BIENES Y SERVICIOS PARA INVERSIÓN</v>
      </c>
      <c r="W215" s="48" t="str">
        <f>VLOOKUP(S215,PARTIDAS!A:B,2,0)</f>
        <v>Pasajes al Interior</v>
      </c>
      <c r="X215" s="106">
        <v>19234.7904</v>
      </c>
      <c r="Y215" s="49"/>
      <c r="Z215" s="54"/>
      <c r="AA215" s="54"/>
      <c r="AB215" s="55"/>
      <c r="AC215" s="55"/>
      <c r="AD215" s="55"/>
      <c r="AE215" s="55"/>
      <c r="AF215" s="56"/>
      <c r="AG215" s="56"/>
      <c r="AH215" s="56"/>
      <c r="AI215" s="56"/>
      <c r="AJ215" s="96">
        <f t="shared" si="31"/>
        <v>19234.7904</v>
      </c>
      <c r="AK215" s="97" t="b">
        <f t="shared" si="24"/>
        <v>1</v>
      </c>
      <c r="AL215" s="83">
        <f t="shared" si="25"/>
        <v>0</v>
      </c>
    </row>
    <row r="216" spans="1:38" s="53" customFormat="1" ht="120.75">
      <c r="A216" s="38" t="str">
        <f t="shared" si="27"/>
        <v>592730303PDNuevo</v>
      </c>
      <c r="B216" s="39" t="s">
        <v>1118</v>
      </c>
      <c r="C216" s="40" t="s">
        <v>178</v>
      </c>
      <c r="D216" s="43" t="s">
        <v>1149</v>
      </c>
      <c r="E216" s="41" t="s">
        <v>145</v>
      </c>
      <c r="F216" s="43" t="s">
        <v>152</v>
      </c>
      <c r="G216" s="43" t="s">
        <v>1114</v>
      </c>
      <c r="H216" s="43" t="s">
        <v>1114</v>
      </c>
      <c r="I216" s="44">
        <v>70000</v>
      </c>
      <c r="J216" s="44">
        <v>0</v>
      </c>
      <c r="K216" s="43" t="s">
        <v>37</v>
      </c>
      <c r="L216" s="42">
        <v>1701</v>
      </c>
      <c r="M216" s="45">
        <v>59</v>
      </c>
      <c r="N216" s="101">
        <v>2</v>
      </c>
      <c r="O216" s="46" t="s">
        <v>181</v>
      </c>
      <c r="P216" s="46" t="s">
        <v>182</v>
      </c>
      <c r="Q216" s="46" t="s">
        <v>38</v>
      </c>
      <c r="R216" s="46" t="s">
        <v>39</v>
      </c>
      <c r="S216" s="62">
        <v>730303</v>
      </c>
      <c r="T216" s="45" t="str">
        <f t="shared" si="30"/>
        <v>730303 Viaticos y Subsistencias en el Interior</v>
      </c>
      <c r="U216" s="93">
        <f t="shared" si="26"/>
        <v>73</v>
      </c>
      <c r="V216" s="93" t="str">
        <f>CONCATENATE(U216,"   ",VLOOKUP(U216,GRUPOS!A:B,2,0))</f>
        <v>73   BIENES Y SERVICIOS PARA INVERSIÓN</v>
      </c>
      <c r="W216" s="48" t="str">
        <f>VLOOKUP(S216,PARTIDAS!A:B,2,0)</f>
        <v>Viaticos y Subsistencias en el Interior</v>
      </c>
      <c r="X216" s="106">
        <v>70000</v>
      </c>
      <c r="Y216" s="49"/>
      <c r="Z216" s="54"/>
      <c r="AA216" s="54"/>
      <c r="AB216" s="55"/>
      <c r="AC216" s="55"/>
      <c r="AD216" s="55"/>
      <c r="AE216" s="55"/>
      <c r="AF216" s="56"/>
      <c r="AG216" s="56"/>
      <c r="AH216" s="56"/>
      <c r="AI216" s="56"/>
      <c r="AJ216" s="96">
        <f t="shared" si="31"/>
        <v>70000</v>
      </c>
      <c r="AK216" s="97" t="b">
        <f t="shared" si="24"/>
        <v>1</v>
      </c>
      <c r="AL216" s="83">
        <f t="shared" si="25"/>
        <v>0</v>
      </c>
    </row>
    <row r="217" spans="1:38" s="53" customFormat="1" ht="120.75">
      <c r="A217" s="38" t="str">
        <f t="shared" si="27"/>
        <v>592730601Consultoría Nuevo</v>
      </c>
      <c r="B217" s="39" t="s">
        <v>1118</v>
      </c>
      <c r="C217" s="40" t="s">
        <v>178</v>
      </c>
      <c r="D217" s="43" t="s">
        <v>1149</v>
      </c>
      <c r="E217" s="41" t="s">
        <v>145</v>
      </c>
      <c r="F217" s="43" t="s">
        <v>152</v>
      </c>
      <c r="G217" s="43" t="s">
        <v>223</v>
      </c>
      <c r="H217" s="43" t="s">
        <v>224</v>
      </c>
      <c r="I217" s="44">
        <v>58879.98999999999</v>
      </c>
      <c r="J217" s="44">
        <v>0</v>
      </c>
      <c r="K217" s="43" t="s">
        <v>37</v>
      </c>
      <c r="L217" s="42">
        <v>1701</v>
      </c>
      <c r="M217" s="45">
        <v>59</v>
      </c>
      <c r="N217" s="101">
        <v>2</v>
      </c>
      <c r="O217" s="46" t="s">
        <v>181</v>
      </c>
      <c r="P217" s="46" t="s">
        <v>182</v>
      </c>
      <c r="Q217" s="46" t="s">
        <v>38</v>
      </c>
      <c r="R217" s="46" t="s">
        <v>39</v>
      </c>
      <c r="S217" s="62">
        <v>730601</v>
      </c>
      <c r="T217" s="45" t="str">
        <f t="shared" si="30"/>
        <v>730601 Consultoria-Asesoria e Investigacion Especializada</v>
      </c>
      <c r="U217" s="93">
        <f t="shared" si="26"/>
        <v>73</v>
      </c>
      <c r="V217" s="93" t="str">
        <f>CONCATENATE(U217,"   ",VLOOKUP(U217,GRUPOS!A:B,2,0))</f>
        <v>73   BIENES Y SERVICIOS PARA INVERSIÓN</v>
      </c>
      <c r="W217" s="48" t="str">
        <f>VLOOKUP(S217,PARTIDAS!A:B,2,0)</f>
        <v>Consultoria-Asesoria e Investigacion Especializada</v>
      </c>
      <c r="X217" s="106">
        <v>58879.98999999999</v>
      </c>
      <c r="Y217" s="49"/>
      <c r="Z217" s="54"/>
      <c r="AA217" s="54"/>
      <c r="AB217" s="55"/>
      <c r="AC217" s="55"/>
      <c r="AD217" s="55"/>
      <c r="AE217" s="55"/>
      <c r="AF217" s="56"/>
      <c r="AG217" s="56"/>
      <c r="AH217" s="56"/>
      <c r="AI217" s="56"/>
      <c r="AJ217" s="96">
        <f t="shared" si="31"/>
        <v>58879.98999999999</v>
      </c>
      <c r="AK217" s="97" t="b">
        <f t="shared" si="24"/>
        <v>1</v>
      </c>
      <c r="AL217" s="83">
        <f t="shared" si="25"/>
        <v>0</v>
      </c>
    </row>
    <row r="218" spans="1:38" s="53" customFormat="1" ht="120.75">
      <c r="A218" s="38" t="str">
        <f t="shared" si="27"/>
        <v>592730613Capacitación del Plan Nacional para prevenir y erradicar la Violencia contra las mujeresNuevo</v>
      </c>
      <c r="B218" s="39" t="s">
        <v>1118</v>
      </c>
      <c r="C218" s="40" t="s">
        <v>178</v>
      </c>
      <c r="D218" s="43" t="s">
        <v>1149</v>
      </c>
      <c r="E218" s="41" t="s">
        <v>145</v>
      </c>
      <c r="F218" s="43" t="s">
        <v>152</v>
      </c>
      <c r="G218" s="43" t="s">
        <v>221</v>
      </c>
      <c r="H218" s="43" t="s">
        <v>222</v>
      </c>
      <c r="I218" s="44">
        <f>70000-70000</f>
        <v>0</v>
      </c>
      <c r="J218" s="44">
        <v>0</v>
      </c>
      <c r="K218" s="43" t="s">
        <v>37</v>
      </c>
      <c r="L218" s="42">
        <v>1701</v>
      </c>
      <c r="M218" s="45">
        <v>59</v>
      </c>
      <c r="N218" s="101">
        <v>2</v>
      </c>
      <c r="O218" s="46" t="s">
        <v>181</v>
      </c>
      <c r="P218" s="46" t="s">
        <v>182</v>
      </c>
      <c r="Q218" s="46" t="s">
        <v>38</v>
      </c>
      <c r="R218" s="46" t="s">
        <v>39</v>
      </c>
      <c r="S218" s="62">
        <v>730613</v>
      </c>
      <c r="T218" s="45" t="str">
        <f t="shared" si="30"/>
        <v>730613 Capacitación para la Ciudadanía en General</v>
      </c>
      <c r="U218" s="93">
        <f t="shared" si="26"/>
        <v>73</v>
      </c>
      <c r="V218" s="93" t="str">
        <f>CONCATENATE(U218,"   ",VLOOKUP(U218,GRUPOS!A:B,2,0))</f>
        <v>73   BIENES Y SERVICIOS PARA INVERSIÓN</v>
      </c>
      <c r="W218" s="48" t="str">
        <f>VLOOKUP(S218,PARTIDAS!A:B,2,0)</f>
        <v>Capacitación para la Ciudadanía en General</v>
      </c>
      <c r="X218" s="106">
        <v>0</v>
      </c>
      <c r="Y218" s="49"/>
      <c r="Z218" s="54"/>
      <c r="AA218" s="54"/>
      <c r="AB218" s="55"/>
      <c r="AC218" s="55"/>
      <c r="AD218" s="55"/>
      <c r="AE218" s="55"/>
      <c r="AF218" s="56"/>
      <c r="AG218" s="56"/>
      <c r="AH218" s="56"/>
      <c r="AI218" s="56"/>
      <c r="AJ218" s="96">
        <f t="shared" si="31"/>
        <v>0</v>
      </c>
      <c r="AK218" s="97" t="b">
        <f t="shared" si="24"/>
        <v>1</v>
      </c>
      <c r="AL218" s="83">
        <f t="shared" si="25"/>
        <v>0</v>
      </c>
    </row>
    <row r="219" spans="1:38" s="53" customFormat="1" ht="120.75">
      <c r="A219" s="38" t="str">
        <f t="shared" si="27"/>
        <v>592730702PDNuevo</v>
      </c>
      <c r="B219" s="39" t="s">
        <v>1118</v>
      </c>
      <c r="C219" s="40" t="s">
        <v>178</v>
      </c>
      <c r="D219" s="43" t="s">
        <v>1149</v>
      </c>
      <c r="E219" s="41" t="s">
        <v>145</v>
      </c>
      <c r="F219" s="43" t="s">
        <v>152</v>
      </c>
      <c r="G219" s="43" t="s">
        <v>1114</v>
      </c>
      <c r="H219" s="43" t="s">
        <v>1114</v>
      </c>
      <c r="I219" s="44">
        <v>9999.9984</v>
      </c>
      <c r="J219" s="44">
        <v>0</v>
      </c>
      <c r="K219" s="43" t="s">
        <v>37</v>
      </c>
      <c r="L219" s="42">
        <v>1701</v>
      </c>
      <c r="M219" s="45">
        <v>59</v>
      </c>
      <c r="N219" s="101">
        <v>2</v>
      </c>
      <c r="O219" s="46" t="s">
        <v>181</v>
      </c>
      <c r="P219" s="46" t="s">
        <v>182</v>
      </c>
      <c r="Q219" s="46" t="s">
        <v>38</v>
      </c>
      <c r="R219" s="46" t="s">
        <v>39</v>
      </c>
      <c r="S219" s="62">
        <v>730702</v>
      </c>
      <c r="T219" s="45" t="str">
        <f t="shared" si="30"/>
        <v>730702 Arrendamiento y Licencias de Uso de Paquetes Informaticos</v>
      </c>
      <c r="U219" s="93">
        <f t="shared" si="26"/>
        <v>73</v>
      </c>
      <c r="V219" s="93" t="str">
        <f>CONCATENATE(U219,"   ",VLOOKUP(U219,GRUPOS!A:B,2,0))</f>
        <v>73   BIENES Y SERVICIOS PARA INVERSIÓN</v>
      </c>
      <c r="W219" s="48" t="str">
        <f>VLOOKUP(S219,PARTIDAS!A:B,2,0)</f>
        <v>Arrendamiento y Licencias de Uso de Paquetes Informaticos</v>
      </c>
      <c r="X219" s="106">
        <v>9999.9984</v>
      </c>
      <c r="Y219" s="49"/>
      <c r="Z219" s="54"/>
      <c r="AA219" s="54"/>
      <c r="AB219" s="55"/>
      <c r="AC219" s="55"/>
      <c r="AD219" s="55"/>
      <c r="AE219" s="55"/>
      <c r="AF219" s="56"/>
      <c r="AG219" s="56"/>
      <c r="AH219" s="56"/>
      <c r="AI219" s="56"/>
      <c r="AJ219" s="96">
        <f t="shared" si="31"/>
        <v>9999.9984</v>
      </c>
      <c r="AK219" s="97" t="b">
        <f t="shared" si="24"/>
        <v>1</v>
      </c>
      <c r="AL219" s="83">
        <f t="shared" si="25"/>
        <v>0</v>
      </c>
    </row>
    <row r="220" spans="1:38" s="53" customFormat="1" ht="120.75">
      <c r="A220" s="38" t="str">
        <f t="shared" si="27"/>
        <v>592730704PDNuevo</v>
      </c>
      <c r="B220" s="39" t="s">
        <v>1118</v>
      </c>
      <c r="C220" s="40" t="s">
        <v>178</v>
      </c>
      <c r="D220" s="43" t="s">
        <v>1149</v>
      </c>
      <c r="E220" s="41" t="s">
        <v>145</v>
      </c>
      <c r="F220" s="43" t="s">
        <v>152</v>
      </c>
      <c r="G220" s="43" t="s">
        <v>1114</v>
      </c>
      <c r="H220" s="43" t="s">
        <v>1114</v>
      </c>
      <c r="I220" s="44">
        <v>30004.00607142857</v>
      </c>
      <c r="J220" s="44">
        <v>0</v>
      </c>
      <c r="K220" s="43" t="s">
        <v>37</v>
      </c>
      <c r="L220" s="42">
        <v>1701</v>
      </c>
      <c r="M220" s="45">
        <v>59</v>
      </c>
      <c r="N220" s="101">
        <v>2</v>
      </c>
      <c r="O220" s="46" t="s">
        <v>181</v>
      </c>
      <c r="P220" s="46" t="s">
        <v>182</v>
      </c>
      <c r="Q220" s="46" t="s">
        <v>38</v>
      </c>
      <c r="R220" s="46" t="s">
        <v>39</v>
      </c>
      <c r="S220" s="62">
        <v>730704</v>
      </c>
      <c r="T220" s="45" t="str">
        <f t="shared" si="30"/>
        <v>730704 Mantenimiento y Reparacion de Equipos y Sistemas Informaticos</v>
      </c>
      <c r="U220" s="93">
        <f t="shared" si="26"/>
        <v>73</v>
      </c>
      <c r="V220" s="93" t="str">
        <f>CONCATENATE(U220,"   ",VLOOKUP(U220,GRUPOS!A:B,2,0))</f>
        <v>73   BIENES Y SERVICIOS PARA INVERSIÓN</v>
      </c>
      <c r="W220" s="48" t="str">
        <f>VLOOKUP(S220,PARTIDAS!A:B,2,0)</f>
        <v>Mantenimiento y Reparacion de Equipos y Sistemas Informaticos</v>
      </c>
      <c r="X220" s="106">
        <v>30004.00607142857</v>
      </c>
      <c r="Y220" s="49"/>
      <c r="Z220" s="54"/>
      <c r="AA220" s="54"/>
      <c r="AB220" s="55"/>
      <c r="AC220" s="55"/>
      <c r="AD220" s="55"/>
      <c r="AE220" s="55"/>
      <c r="AF220" s="56"/>
      <c r="AG220" s="56"/>
      <c r="AH220" s="56"/>
      <c r="AI220" s="56"/>
      <c r="AJ220" s="96">
        <f t="shared" si="31"/>
        <v>30004.00607142857</v>
      </c>
      <c r="AK220" s="97" t="b">
        <f t="shared" si="24"/>
        <v>1</v>
      </c>
      <c r="AL220" s="83">
        <f t="shared" si="25"/>
        <v>0</v>
      </c>
    </row>
    <row r="221" spans="1:38" s="53" customFormat="1" ht="120.75">
      <c r="A221" s="38" t="str">
        <f t="shared" si="27"/>
        <v>592730803PDNuevo</v>
      </c>
      <c r="B221" s="39" t="s">
        <v>1118</v>
      </c>
      <c r="C221" s="40" t="s">
        <v>178</v>
      </c>
      <c r="D221" s="43" t="s">
        <v>1149</v>
      </c>
      <c r="E221" s="41" t="s">
        <v>145</v>
      </c>
      <c r="F221" s="43" t="s">
        <v>152</v>
      </c>
      <c r="G221" s="43" t="s">
        <v>1114</v>
      </c>
      <c r="H221" s="43" t="s">
        <v>1114</v>
      </c>
      <c r="I221" s="44">
        <v>3819.6479999999997</v>
      </c>
      <c r="J221" s="44">
        <v>0</v>
      </c>
      <c r="K221" s="43" t="s">
        <v>37</v>
      </c>
      <c r="L221" s="42">
        <v>1701</v>
      </c>
      <c r="M221" s="45">
        <v>59</v>
      </c>
      <c r="N221" s="101">
        <v>2</v>
      </c>
      <c r="O221" s="46" t="s">
        <v>181</v>
      </c>
      <c r="P221" s="46" t="s">
        <v>182</v>
      </c>
      <c r="Q221" s="46" t="s">
        <v>38</v>
      </c>
      <c r="R221" s="46" t="s">
        <v>39</v>
      </c>
      <c r="S221" s="62">
        <v>730803</v>
      </c>
      <c r="T221" s="45" t="str">
        <f t="shared" si="30"/>
        <v>730803 Combustibles y Lubricantes</v>
      </c>
      <c r="U221" s="93">
        <f t="shared" si="26"/>
        <v>73</v>
      </c>
      <c r="V221" s="93" t="str">
        <f>CONCATENATE(U221,"   ",VLOOKUP(U221,GRUPOS!A:B,2,0))</f>
        <v>73   BIENES Y SERVICIOS PARA INVERSIÓN</v>
      </c>
      <c r="W221" s="48" t="str">
        <f>VLOOKUP(S221,PARTIDAS!A:B,2,0)</f>
        <v>Combustibles y Lubricantes</v>
      </c>
      <c r="X221" s="106">
        <v>3819.6479999999997</v>
      </c>
      <c r="Y221" s="49"/>
      <c r="Z221" s="54"/>
      <c r="AA221" s="54"/>
      <c r="AB221" s="55"/>
      <c r="AC221" s="55"/>
      <c r="AD221" s="55"/>
      <c r="AE221" s="55"/>
      <c r="AF221" s="56"/>
      <c r="AG221" s="56"/>
      <c r="AH221" s="56"/>
      <c r="AI221" s="56"/>
      <c r="AJ221" s="96">
        <f t="shared" si="31"/>
        <v>3819.6479999999997</v>
      </c>
      <c r="AK221" s="97" t="b">
        <f t="shared" si="24"/>
        <v>1</v>
      </c>
      <c r="AL221" s="83">
        <f t="shared" si="25"/>
        <v>0</v>
      </c>
    </row>
    <row r="222" spans="1:38" s="53" customFormat="1" ht="120.75">
      <c r="A222" s="38" t="str">
        <f t="shared" si="27"/>
        <v>592731407Compra de Equipos InformáticosNuevo</v>
      </c>
      <c r="B222" s="39" t="s">
        <v>1118</v>
      </c>
      <c r="C222" s="40" t="s">
        <v>178</v>
      </c>
      <c r="D222" s="43" t="s">
        <v>1149</v>
      </c>
      <c r="E222" s="41" t="s">
        <v>145</v>
      </c>
      <c r="F222" s="43" t="s">
        <v>152</v>
      </c>
      <c r="G222" s="43" t="s">
        <v>225</v>
      </c>
      <c r="H222" s="43" t="s">
        <v>226</v>
      </c>
      <c r="I222" s="44">
        <v>0</v>
      </c>
      <c r="J222" s="44">
        <v>0</v>
      </c>
      <c r="K222" s="43" t="s">
        <v>37</v>
      </c>
      <c r="L222" s="42">
        <v>1701</v>
      </c>
      <c r="M222" s="45">
        <v>59</v>
      </c>
      <c r="N222" s="101">
        <v>2</v>
      </c>
      <c r="O222" s="46" t="s">
        <v>181</v>
      </c>
      <c r="P222" s="46" t="s">
        <v>182</v>
      </c>
      <c r="Q222" s="46" t="s">
        <v>38</v>
      </c>
      <c r="R222" s="46" t="s">
        <v>39</v>
      </c>
      <c r="S222" s="62">
        <v>731407</v>
      </c>
      <c r="T222" s="45" t="str">
        <f t="shared" si="30"/>
        <v>731407 Equipos-Sistemas y Paquetes Informaticos</v>
      </c>
      <c r="U222" s="93">
        <f t="shared" si="26"/>
        <v>73</v>
      </c>
      <c r="V222" s="93" t="str">
        <f>CONCATENATE(U222,"   ",VLOOKUP(U222,GRUPOS!A:B,2,0))</f>
        <v>73   BIENES Y SERVICIOS PARA INVERSIÓN</v>
      </c>
      <c r="W222" s="48" t="str">
        <f>VLOOKUP(S222,PARTIDAS!A:B,2,0)</f>
        <v>Equipos-Sistemas y Paquetes Informaticos</v>
      </c>
      <c r="X222" s="106">
        <v>0</v>
      </c>
      <c r="Y222" s="49"/>
      <c r="Z222" s="54"/>
      <c r="AA222" s="54"/>
      <c r="AB222" s="55"/>
      <c r="AC222" s="55"/>
      <c r="AD222" s="55"/>
      <c r="AE222" s="55"/>
      <c r="AF222" s="56"/>
      <c r="AG222" s="56"/>
      <c r="AH222" s="56"/>
      <c r="AI222" s="56"/>
      <c r="AJ222" s="96">
        <f t="shared" si="31"/>
        <v>0</v>
      </c>
      <c r="AK222" s="97" t="b">
        <f t="shared" si="24"/>
        <v>1</v>
      </c>
      <c r="AL222" s="83">
        <f t="shared" si="25"/>
        <v>0</v>
      </c>
    </row>
    <row r="223" spans="1:38" s="53" customFormat="1" ht="120.75">
      <c r="A223" s="38" t="str">
        <f t="shared" si="27"/>
        <v>592770102PDNuevo</v>
      </c>
      <c r="B223" s="39" t="s">
        <v>1118</v>
      </c>
      <c r="C223" s="40" t="s">
        <v>178</v>
      </c>
      <c r="D223" s="43" t="s">
        <v>1149</v>
      </c>
      <c r="E223" s="41" t="s">
        <v>145</v>
      </c>
      <c r="F223" s="43" t="s">
        <v>152</v>
      </c>
      <c r="G223" s="43" t="s">
        <v>1114</v>
      </c>
      <c r="H223" s="43" t="s">
        <v>1114</v>
      </c>
      <c r="I223" s="44">
        <v>1119.9999999999998</v>
      </c>
      <c r="J223" s="44">
        <v>0</v>
      </c>
      <c r="K223" s="43" t="s">
        <v>37</v>
      </c>
      <c r="L223" s="42">
        <v>1701</v>
      </c>
      <c r="M223" s="45">
        <v>59</v>
      </c>
      <c r="N223" s="101">
        <v>2</v>
      </c>
      <c r="O223" s="46" t="s">
        <v>181</v>
      </c>
      <c r="P223" s="46" t="s">
        <v>182</v>
      </c>
      <c r="Q223" s="46" t="s">
        <v>38</v>
      </c>
      <c r="R223" s="46" t="s">
        <v>39</v>
      </c>
      <c r="S223" s="62">
        <v>770102</v>
      </c>
      <c r="T223" s="45" t="str">
        <f t="shared" si="30"/>
        <v>770102 Tasas Generales-Impuestos-Contribuciones-Permisos-Licencias y Patentes</v>
      </c>
      <c r="U223" s="93">
        <f t="shared" si="26"/>
        <v>77</v>
      </c>
      <c r="V223" s="93" t="str">
        <f>CONCATENATE(U223,"   ",VLOOKUP(U223,GRUPOS!A:B,2,0))</f>
        <v>77   OTROS EGRESOS DE INVERSIÓN</v>
      </c>
      <c r="W223" s="48" t="str">
        <f>VLOOKUP(S223,PARTIDAS!A:B,2,0)</f>
        <v>Tasas Generales-Impuestos-Contribuciones-Permisos-Licencias y Patentes</v>
      </c>
      <c r="X223" s="106">
        <v>1119.9999999999998</v>
      </c>
      <c r="Y223" s="49"/>
      <c r="Z223" s="54"/>
      <c r="AA223" s="54"/>
      <c r="AB223" s="55"/>
      <c r="AC223" s="55"/>
      <c r="AD223" s="55"/>
      <c r="AE223" s="55"/>
      <c r="AF223" s="56"/>
      <c r="AG223" s="56"/>
      <c r="AH223" s="56"/>
      <c r="AI223" s="56"/>
      <c r="AJ223" s="96">
        <f t="shared" si="31"/>
        <v>1119.9999999999998</v>
      </c>
      <c r="AK223" s="97" t="b">
        <f t="shared" si="24"/>
        <v>1</v>
      </c>
      <c r="AL223" s="83">
        <f t="shared" si="25"/>
        <v>0</v>
      </c>
    </row>
    <row r="224" spans="1:38" s="53" customFormat="1" ht="120.75">
      <c r="A224" s="38" t="str">
        <f t="shared" si="27"/>
        <v>592840104PDNuevo</v>
      </c>
      <c r="B224" s="39" t="s">
        <v>1118</v>
      </c>
      <c r="C224" s="40" t="s">
        <v>178</v>
      </c>
      <c r="D224" s="43" t="s">
        <v>1149</v>
      </c>
      <c r="E224" s="41" t="s">
        <v>145</v>
      </c>
      <c r="F224" s="43" t="s">
        <v>152</v>
      </c>
      <c r="G224" s="43" t="s">
        <v>1114</v>
      </c>
      <c r="H224" s="43" t="s">
        <v>1114</v>
      </c>
      <c r="I224" s="44">
        <v>22499.989999999998</v>
      </c>
      <c r="J224" s="44">
        <v>0</v>
      </c>
      <c r="K224" s="43" t="s">
        <v>37</v>
      </c>
      <c r="L224" s="42">
        <v>1701</v>
      </c>
      <c r="M224" s="45">
        <v>59</v>
      </c>
      <c r="N224" s="101">
        <v>2</v>
      </c>
      <c r="O224" s="46" t="s">
        <v>181</v>
      </c>
      <c r="P224" s="46" t="s">
        <v>182</v>
      </c>
      <c r="Q224" s="46" t="s">
        <v>38</v>
      </c>
      <c r="R224" s="46" t="s">
        <v>39</v>
      </c>
      <c r="S224" s="62">
        <v>840104</v>
      </c>
      <c r="T224" s="45" t="str">
        <f t="shared" si="30"/>
        <v>840104 Maquinarias y Equipos (Bienes de Larga Duracion)</v>
      </c>
      <c r="U224" s="93">
        <f t="shared" si="26"/>
        <v>84</v>
      </c>
      <c r="V224" s="93" t="str">
        <f>CONCATENATE(U224,"   ",VLOOKUP(U224,GRUPOS!A:B,2,0))</f>
        <v>84   BIENES DE LARGA DURACIÓN</v>
      </c>
      <c r="W224" s="48" t="str">
        <f>VLOOKUP(S224,PARTIDAS!A:B,2,0)</f>
        <v>Maquinarias y Equipos (Bienes de Larga Duracion)</v>
      </c>
      <c r="X224" s="106">
        <v>22499.989999999998</v>
      </c>
      <c r="Y224" s="49"/>
      <c r="Z224" s="54"/>
      <c r="AA224" s="54"/>
      <c r="AB224" s="55"/>
      <c r="AC224" s="55"/>
      <c r="AD224" s="55"/>
      <c r="AE224" s="55"/>
      <c r="AF224" s="56"/>
      <c r="AG224" s="56"/>
      <c r="AH224" s="56"/>
      <c r="AI224" s="56"/>
      <c r="AJ224" s="96">
        <f t="shared" si="31"/>
        <v>22499.989999999998</v>
      </c>
      <c r="AK224" s="97" t="b">
        <f t="shared" si="24"/>
        <v>1</v>
      </c>
      <c r="AL224" s="83">
        <f t="shared" si="25"/>
        <v>0</v>
      </c>
    </row>
    <row r="225" spans="1:38" s="53" customFormat="1" ht="120.75">
      <c r="A225" s="38" t="str">
        <f t="shared" si="27"/>
        <v>592990101Obligaciones de Ejercicios Anteriores por Egresos de PersonalNuevo</v>
      </c>
      <c r="B225" s="39" t="s">
        <v>1118</v>
      </c>
      <c r="C225" s="40" t="s">
        <v>178</v>
      </c>
      <c r="D225" s="43" t="s">
        <v>1149</v>
      </c>
      <c r="E225" s="41" t="s">
        <v>145</v>
      </c>
      <c r="F225" s="43" t="s">
        <v>152</v>
      </c>
      <c r="G225" s="43" t="s">
        <v>1468</v>
      </c>
      <c r="H225" s="43" t="s">
        <v>1468</v>
      </c>
      <c r="I225" s="44">
        <v>0</v>
      </c>
      <c r="J225" s="44">
        <v>0</v>
      </c>
      <c r="K225" s="43" t="s">
        <v>37</v>
      </c>
      <c r="L225" s="42">
        <v>1701</v>
      </c>
      <c r="M225" s="45">
        <v>59</v>
      </c>
      <c r="N225" s="101">
        <v>2</v>
      </c>
      <c r="O225" s="46" t="s">
        <v>181</v>
      </c>
      <c r="P225" s="46" t="s">
        <v>182</v>
      </c>
      <c r="Q225" s="46" t="s">
        <v>38</v>
      </c>
      <c r="R225" s="46" t="s">
        <v>39</v>
      </c>
      <c r="S225" s="62">
        <v>990101</v>
      </c>
      <c r="T225" s="45" t="str">
        <f t="shared" si="30"/>
        <v>990101 Obligaciones de Ejercicios Anteriores por Gastos de Personal</v>
      </c>
      <c r="U225" s="93">
        <f t="shared" si="26"/>
        <v>99</v>
      </c>
      <c r="V225" s="93" t="str">
        <f>CONCATENATE(U225,"   ",VLOOKUP(U225,GRUPOS!A:B,2,0))</f>
        <v>99   OTROS PASIVOS</v>
      </c>
      <c r="W225" s="48" t="str">
        <f>VLOOKUP(S225,PARTIDAS!A:B,2,0)</f>
        <v>Obligaciones de Ejercicios Anteriores por Gastos de Personal</v>
      </c>
      <c r="X225" s="106">
        <v>0</v>
      </c>
      <c r="Y225" s="49"/>
      <c r="Z225" s="54"/>
      <c r="AA225" s="54"/>
      <c r="AB225" s="55"/>
      <c r="AC225" s="55"/>
      <c r="AD225" s="55"/>
      <c r="AE225" s="55"/>
      <c r="AF225" s="56"/>
      <c r="AG225" s="56"/>
      <c r="AH225" s="56"/>
      <c r="AI225" s="56"/>
      <c r="AJ225" s="96">
        <f t="shared" si="31"/>
        <v>0</v>
      </c>
      <c r="AK225" s="97" t="b">
        <f t="shared" si="24"/>
        <v>1</v>
      </c>
      <c r="AL225" s="83">
        <f t="shared" si="25"/>
        <v>0</v>
      </c>
    </row>
    <row r="226" spans="1:38" s="53" customFormat="1" ht="86.25">
      <c r="A226" s="38" t="str">
        <f t="shared" si="27"/>
        <v>11710702Indemnizaciones por el proceso supresión de puestosNuevo</v>
      </c>
      <c r="B226" s="39" t="s">
        <v>1118</v>
      </c>
      <c r="C226" s="40" t="s">
        <v>178</v>
      </c>
      <c r="D226" s="43" t="s">
        <v>1462</v>
      </c>
      <c r="E226" s="41" t="s">
        <v>35</v>
      </c>
      <c r="F226" s="43" t="s">
        <v>1463</v>
      </c>
      <c r="G226" s="43" t="s">
        <v>1464</v>
      </c>
      <c r="H226" s="43" t="s">
        <v>1465</v>
      </c>
      <c r="I226" s="44"/>
      <c r="J226" s="44">
        <v>0</v>
      </c>
      <c r="K226" s="43" t="s">
        <v>37</v>
      </c>
      <c r="L226" s="42">
        <v>1701</v>
      </c>
      <c r="M226" s="45">
        <v>1</v>
      </c>
      <c r="N226" s="101">
        <v>1</v>
      </c>
      <c r="O226" s="46" t="s">
        <v>181</v>
      </c>
      <c r="P226" s="46" t="s">
        <v>182</v>
      </c>
      <c r="Q226" s="46" t="s">
        <v>38</v>
      </c>
      <c r="R226" s="46" t="s">
        <v>39</v>
      </c>
      <c r="S226" s="62">
        <v>710702</v>
      </c>
      <c r="T226" s="45" t="str">
        <f t="shared" si="30"/>
        <v>710702 Supresion de Puesto</v>
      </c>
      <c r="U226" s="93">
        <f t="shared" si="26"/>
        <v>71</v>
      </c>
      <c r="V226" s="93" t="str">
        <f>CONCATENATE(U226,"   ",VLOOKUP(U226,GRUPOS!A:B,2,0))</f>
        <v>71   GASTOS EN PERSONAL PARA INVERSIÓN</v>
      </c>
      <c r="W226" s="48" t="str">
        <f>VLOOKUP(S226,PARTIDAS!A:B,2,0)</f>
        <v>Supresion de Puesto</v>
      </c>
      <c r="X226" s="106"/>
      <c r="Y226" s="49"/>
      <c r="Z226" s="54"/>
      <c r="AA226" s="54"/>
      <c r="AB226" s="55"/>
      <c r="AC226" s="55"/>
      <c r="AD226" s="55"/>
      <c r="AE226" s="55"/>
      <c r="AF226" s="56"/>
      <c r="AG226" s="56"/>
      <c r="AH226" s="56"/>
      <c r="AI226" s="56"/>
      <c r="AJ226" s="96">
        <f t="shared" si="31"/>
        <v>0</v>
      </c>
      <c r="AK226" s="97" t="b">
        <f t="shared" si="24"/>
        <v>1</v>
      </c>
      <c r="AL226" s="83">
        <f t="shared" si="25"/>
        <v>0</v>
      </c>
    </row>
    <row r="228" spans="8:38" ht="24" customHeight="1">
      <c r="H228" s="70">
        <f>SUBTOTAL(9,H8:H226)</f>
        <v>0</v>
      </c>
      <c r="I228" s="70">
        <f>SUBTOTAL(9,I8:I226)</f>
        <v>4646841.698138094</v>
      </c>
      <c r="J228" s="70">
        <f>SUBTOTAL(9,J8:J226)</f>
        <v>4271268.42</v>
      </c>
      <c r="X228" s="71">
        <f aca="true" t="shared" si="32" ref="X228:AJ228">SUBTOTAL(9,X8:X226)</f>
        <v>4176424.138138095</v>
      </c>
      <c r="Y228" s="71">
        <f t="shared" si="32"/>
        <v>25393.61</v>
      </c>
      <c r="Z228" s="71">
        <f t="shared" si="32"/>
        <v>34393.61</v>
      </c>
      <c r="AA228" s="71">
        <f t="shared" si="32"/>
        <v>26413.61</v>
      </c>
      <c r="AB228" s="72">
        <f t="shared" si="32"/>
        <v>26313.61</v>
      </c>
      <c r="AC228" s="72">
        <f t="shared" si="32"/>
        <v>130666.3</v>
      </c>
      <c r="AD228" s="72">
        <f t="shared" si="32"/>
        <v>31313.61</v>
      </c>
      <c r="AE228" s="72">
        <f t="shared" si="32"/>
        <v>55116.130000000005</v>
      </c>
      <c r="AF228" s="73">
        <f t="shared" si="32"/>
        <v>25313.61</v>
      </c>
      <c r="AG228" s="73">
        <f t="shared" si="32"/>
        <v>47813.61</v>
      </c>
      <c r="AH228" s="73">
        <f t="shared" si="32"/>
        <v>36926.41</v>
      </c>
      <c r="AI228" s="73">
        <f t="shared" si="32"/>
        <v>30753.449999999997</v>
      </c>
      <c r="AJ228" s="74">
        <f t="shared" si="32"/>
        <v>4646841.698138094</v>
      </c>
      <c r="AK228" s="97" t="b">
        <f>I228=AJ228</f>
        <v>1</v>
      </c>
      <c r="AL228" s="83">
        <f>I228-AJ228</f>
        <v>0</v>
      </c>
    </row>
    <row r="229" ht="15"/>
    <row r="230" spans="2:38" ht="28.5" customHeight="1">
      <c r="B230" s="75"/>
      <c r="C230" s="75"/>
      <c r="D230" s="76"/>
      <c r="E230" s="76"/>
      <c r="F230" s="76"/>
      <c r="G230" s="76"/>
      <c r="H230" s="70">
        <f>SUM(H8:H226)</f>
        <v>0</v>
      </c>
      <c r="I230" s="70">
        <f>SUM(I8:I226)</f>
        <v>4646841.698138094</v>
      </c>
      <c r="J230" s="107"/>
      <c r="K230" s="146"/>
      <c r="L230" s="77"/>
      <c r="M230" s="78"/>
      <c r="N230" s="79"/>
      <c r="O230" s="79"/>
      <c r="P230" s="79"/>
      <c r="Q230" s="79"/>
      <c r="R230" s="79"/>
      <c r="S230" s="80"/>
      <c r="T230" s="78"/>
      <c r="U230" s="81"/>
      <c r="V230" s="81"/>
      <c r="W230" s="76"/>
      <c r="X230" s="71">
        <f aca="true" t="shared" si="33" ref="X230:AJ230">SUM(X8:X226)</f>
        <v>4176424.138138095</v>
      </c>
      <c r="Y230" s="71">
        <f t="shared" si="33"/>
        <v>25393.61</v>
      </c>
      <c r="Z230" s="71">
        <f t="shared" si="33"/>
        <v>34393.61</v>
      </c>
      <c r="AA230" s="71">
        <f t="shared" si="33"/>
        <v>26413.61</v>
      </c>
      <c r="AB230" s="72">
        <f t="shared" si="33"/>
        <v>26313.61</v>
      </c>
      <c r="AC230" s="72">
        <f t="shared" si="33"/>
        <v>130666.3</v>
      </c>
      <c r="AD230" s="72">
        <f t="shared" si="33"/>
        <v>31313.61</v>
      </c>
      <c r="AE230" s="72">
        <f t="shared" si="33"/>
        <v>55116.130000000005</v>
      </c>
      <c r="AF230" s="73">
        <f t="shared" si="33"/>
        <v>25313.61</v>
      </c>
      <c r="AG230" s="73">
        <f t="shared" si="33"/>
        <v>47813.61</v>
      </c>
      <c r="AH230" s="73">
        <f t="shared" si="33"/>
        <v>36926.41</v>
      </c>
      <c r="AI230" s="73">
        <f t="shared" si="33"/>
        <v>30753.449999999997</v>
      </c>
      <c r="AJ230" s="74">
        <f t="shared" si="33"/>
        <v>4646841.698138094</v>
      </c>
      <c r="AK230" s="97" t="b">
        <f>I230=AJ230</f>
        <v>1</v>
      </c>
      <c r="AL230" s="83">
        <f>I230-AJ230</f>
        <v>0</v>
      </c>
    </row>
    <row r="231" spans="36:37" ht="17.25">
      <c r="AJ231" s="82"/>
      <c r="AK231" s="82"/>
    </row>
    <row r="232" spans="9:12" ht="17.25">
      <c r="I232" s="146"/>
      <c r="J232" s="77"/>
      <c r="K232" s="146"/>
      <c r="L232" s="77"/>
    </row>
    <row r="233" spans="1:37" s="63" customFormat="1" ht="17.25">
      <c r="A233" s="38"/>
      <c r="B233" s="53"/>
      <c r="C233" s="53"/>
      <c r="D233" s="53"/>
      <c r="E233" s="53"/>
      <c r="F233" s="53"/>
      <c r="G233" s="53"/>
      <c r="H233" s="53"/>
      <c r="K233" s="38"/>
      <c r="L233" s="38"/>
      <c r="M233" s="64"/>
      <c r="N233" s="38"/>
      <c r="O233" s="38"/>
      <c r="P233" s="38"/>
      <c r="Q233" s="38"/>
      <c r="R233" s="38"/>
      <c r="S233" s="65"/>
      <c r="T233" s="66"/>
      <c r="U233" s="67"/>
      <c r="V233" s="67"/>
      <c r="W233" s="3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9"/>
    </row>
    <row r="234" spans="1:37" s="63" customFormat="1" ht="17.25">
      <c r="A234" s="38"/>
      <c r="B234" s="53"/>
      <c r="C234" s="53"/>
      <c r="D234" s="53"/>
      <c r="E234" s="53"/>
      <c r="F234" s="53"/>
      <c r="G234" s="53"/>
      <c r="H234" s="53"/>
      <c r="K234" s="38"/>
      <c r="L234" s="38"/>
      <c r="M234" s="64"/>
      <c r="N234" s="38"/>
      <c r="O234" s="38"/>
      <c r="P234" s="38"/>
      <c r="Q234" s="38"/>
      <c r="R234" s="38"/>
      <c r="S234" s="65"/>
      <c r="T234" s="66"/>
      <c r="U234" s="67"/>
      <c r="V234" s="67"/>
      <c r="W234" s="3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9"/>
    </row>
    <row r="235" spans="1:37" s="63" customFormat="1" ht="17.25">
      <c r="A235" s="38"/>
      <c r="B235" s="53"/>
      <c r="C235" s="53"/>
      <c r="D235" s="53"/>
      <c r="E235" s="53"/>
      <c r="F235" s="53"/>
      <c r="G235" s="53"/>
      <c r="H235" s="53"/>
      <c r="I235" s="84"/>
      <c r="J235" s="84"/>
      <c r="K235" s="38"/>
      <c r="L235" s="38"/>
      <c r="M235" s="64"/>
      <c r="N235" s="38"/>
      <c r="O235" s="38"/>
      <c r="P235" s="38"/>
      <c r="Q235" s="38"/>
      <c r="R235" s="38"/>
      <c r="S235" s="65"/>
      <c r="T235" s="66"/>
      <c r="U235" s="67"/>
      <c r="V235" s="67"/>
      <c r="W235" s="3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9"/>
    </row>
    <row r="236" spans="1:37" s="63" customFormat="1" ht="17.25">
      <c r="A236" s="38"/>
      <c r="B236" s="53"/>
      <c r="C236" s="53"/>
      <c r="D236" s="53"/>
      <c r="E236" s="53"/>
      <c r="F236" s="53"/>
      <c r="G236" s="53"/>
      <c r="H236" s="53"/>
      <c r="I236" s="84"/>
      <c r="J236" s="84"/>
      <c r="K236" s="38"/>
      <c r="L236" s="38"/>
      <c r="M236" s="64"/>
      <c r="N236" s="38"/>
      <c r="O236" s="38"/>
      <c r="P236" s="38"/>
      <c r="Q236" s="38"/>
      <c r="R236" s="38"/>
      <c r="S236" s="65"/>
      <c r="T236" s="66"/>
      <c r="U236" s="67"/>
      <c r="V236" s="67"/>
      <c r="W236" s="3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9"/>
    </row>
    <row r="237" spans="1:37" s="63" customFormat="1" ht="21" customHeight="1">
      <c r="A237" s="38"/>
      <c r="B237" s="53"/>
      <c r="C237" s="53"/>
      <c r="D237" s="53"/>
      <c r="E237" s="53"/>
      <c r="F237" s="53"/>
      <c r="G237" s="53"/>
      <c r="H237" s="53"/>
      <c r="I237" s="85"/>
      <c r="J237" s="85"/>
      <c r="K237" s="38"/>
      <c r="L237" s="38"/>
      <c r="M237" s="64"/>
      <c r="N237" s="38"/>
      <c r="O237" s="38"/>
      <c r="P237" s="38"/>
      <c r="Q237" s="38"/>
      <c r="R237" s="38"/>
      <c r="S237" s="65"/>
      <c r="T237" s="66"/>
      <c r="U237" s="67"/>
      <c r="V237" s="67"/>
      <c r="W237" s="3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9"/>
    </row>
    <row r="238" spans="1:37" s="63" customFormat="1" ht="27" customHeight="1">
      <c r="A238" s="38"/>
      <c r="B238" s="53"/>
      <c r="C238" s="53"/>
      <c r="D238" s="53"/>
      <c r="E238" s="53"/>
      <c r="F238" s="53"/>
      <c r="G238" s="53"/>
      <c r="H238" s="53"/>
      <c r="K238" s="38"/>
      <c r="L238" s="38"/>
      <c r="M238" s="64"/>
      <c r="N238" s="38"/>
      <c r="O238" s="38"/>
      <c r="P238" s="38"/>
      <c r="Q238" s="38"/>
      <c r="R238" s="38"/>
      <c r="S238" s="65"/>
      <c r="T238" s="66"/>
      <c r="U238" s="67"/>
      <c r="V238" s="67"/>
      <c r="W238" s="3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9"/>
    </row>
    <row r="239" spans="1:37" s="63" customFormat="1" ht="36" customHeight="1">
      <c r="A239" s="38"/>
      <c r="B239" s="53"/>
      <c r="C239" s="53"/>
      <c r="D239" s="53"/>
      <c r="E239" s="53"/>
      <c r="F239" s="53"/>
      <c r="G239" s="53"/>
      <c r="H239" s="53"/>
      <c r="K239" s="38"/>
      <c r="L239" s="38"/>
      <c r="M239" s="64"/>
      <c r="N239" s="38"/>
      <c r="O239" s="38"/>
      <c r="P239" s="38"/>
      <c r="Q239" s="38"/>
      <c r="R239" s="38"/>
      <c r="S239" s="65"/>
      <c r="T239" s="66"/>
      <c r="U239" s="67"/>
      <c r="V239" s="67"/>
      <c r="W239" s="3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9"/>
    </row>
  </sheetData>
  <sheetProtection/>
  <autoFilter ref="A7:AL226">
    <sortState ref="A8:AL239">
      <sortCondition sortBy="value" ref="K8:K239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8" r:id="rId4"/>
  <colBreaks count="1" manualBreakCount="1">
    <brk id="1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88"/>
  <sheetViews>
    <sheetView zoomScale="90" zoomScaleNormal="90" zoomScalePageLayoutView="0" workbookViewId="0" topLeftCell="A1">
      <selection activeCell="A3" sqref="A3"/>
    </sheetView>
  </sheetViews>
  <sheetFormatPr defaultColWidth="11.421875" defaultRowHeight="15"/>
  <cols>
    <col min="1" max="1" width="51.8515625" style="0" customWidth="1"/>
    <col min="2" max="2" width="65.7109375" style="0" customWidth="1"/>
    <col min="3" max="3" width="19.421875" style="0" customWidth="1"/>
    <col min="4" max="4" width="26.57421875" style="0" bestFit="1" customWidth="1"/>
  </cols>
  <sheetData>
    <row r="1" spans="1:2" ht="15">
      <c r="A1" s="150" t="s">
        <v>4</v>
      </c>
      <c r="B1" s="151" t="s">
        <v>1466</v>
      </c>
    </row>
    <row r="3" spans="1:3" ht="15">
      <c r="A3" s="112" t="s">
        <v>1221</v>
      </c>
      <c r="B3" s="109"/>
      <c r="C3" s="122"/>
    </row>
    <row r="4" spans="1:3" ht="15">
      <c r="A4" s="112" t="s">
        <v>5</v>
      </c>
      <c r="B4" s="112" t="s">
        <v>17</v>
      </c>
      <c r="C4" s="122" t="s">
        <v>1237</v>
      </c>
    </row>
    <row r="5" spans="1:3" ht="15">
      <c r="A5" s="108" t="s">
        <v>35</v>
      </c>
      <c r="B5" s="108" t="s">
        <v>1404</v>
      </c>
      <c r="C5" s="147">
        <v>8859.71</v>
      </c>
    </row>
    <row r="6" spans="1:3" ht="15">
      <c r="A6" s="152"/>
      <c r="B6" s="113" t="s">
        <v>1405</v>
      </c>
      <c r="C6" s="148">
        <v>38000</v>
      </c>
    </row>
    <row r="7" spans="1:3" ht="15">
      <c r="A7" s="152"/>
      <c r="B7" s="113" t="s">
        <v>1395</v>
      </c>
      <c r="C7" s="148">
        <v>19543.27</v>
      </c>
    </row>
    <row r="8" spans="1:3" ht="15">
      <c r="A8" s="152"/>
      <c r="B8" s="113" t="s">
        <v>1384</v>
      </c>
      <c r="C8" s="148">
        <v>15377.22</v>
      </c>
    </row>
    <row r="9" spans="1:3" ht="15">
      <c r="A9" s="152"/>
      <c r="B9" s="113" t="s">
        <v>1382</v>
      </c>
      <c r="C9" s="148">
        <v>116703.2</v>
      </c>
    </row>
    <row r="10" spans="1:3" ht="15">
      <c r="A10" s="152"/>
      <c r="B10" s="113" t="s">
        <v>1394</v>
      </c>
      <c r="C10" s="148">
        <v>7952.9</v>
      </c>
    </row>
    <row r="11" spans="1:3" ht="15">
      <c r="A11" s="152"/>
      <c r="B11" s="113" t="s">
        <v>1383</v>
      </c>
      <c r="C11" s="148">
        <v>1200</v>
      </c>
    </row>
    <row r="12" spans="1:3" ht="15">
      <c r="A12" s="152"/>
      <c r="B12" s="113" t="s">
        <v>1385</v>
      </c>
      <c r="C12" s="148">
        <v>21828.93</v>
      </c>
    </row>
    <row r="13" spans="1:3" ht="15">
      <c r="A13" s="152"/>
      <c r="B13" s="113" t="s">
        <v>1399</v>
      </c>
      <c r="C13" s="148">
        <v>7238.25</v>
      </c>
    </row>
    <row r="14" spans="1:3" ht="15">
      <c r="A14" s="152"/>
      <c r="B14" s="113" t="s">
        <v>1400</v>
      </c>
      <c r="C14" s="148">
        <v>27035.66</v>
      </c>
    </row>
    <row r="15" spans="1:3" ht="15">
      <c r="A15" s="152"/>
      <c r="B15" s="113" t="s">
        <v>1401</v>
      </c>
      <c r="C15" s="148">
        <v>4276.730000000001</v>
      </c>
    </row>
    <row r="16" spans="1:3" ht="15">
      <c r="A16" s="152"/>
      <c r="B16" s="113" t="s">
        <v>1398</v>
      </c>
      <c r="C16" s="148">
        <v>26020.739999999998</v>
      </c>
    </row>
    <row r="17" spans="1:3" ht="15">
      <c r="A17" s="152"/>
      <c r="B17" s="113" t="s">
        <v>1397</v>
      </c>
      <c r="C17" s="148">
        <v>7840</v>
      </c>
    </row>
    <row r="18" spans="1:3" ht="15">
      <c r="A18" s="152"/>
      <c r="B18" s="113" t="s">
        <v>1386</v>
      </c>
      <c r="C18" s="148">
        <v>10040.73</v>
      </c>
    </row>
    <row r="19" spans="1:3" ht="15">
      <c r="A19" s="152"/>
      <c r="B19" s="113" t="s">
        <v>1396</v>
      </c>
      <c r="C19" s="148">
        <v>220000</v>
      </c>
    </row>
    <row r="20" spans="1:3" ht="15">
      <c r="A20" s="152"/>
      <c r="B20" s="113" t="s">
        <v>1393</v>
      </c>
      <c r="C20" s="148">
        <v>27059.87</v>
      </c>
    </row>
    <row r="21" spans="1:3" ht="15">
      <c r="A21" s="152"/>
      <c r="B21" s="113" t="s">
        <v>1381</v>
      </c>
      <c r="C21" s="148">
        <v>752.6400000000001</v>
      </c>
    </row>
    <row r="22" spans="1:3" ht="15">
      <c r="A22" s="152"/>
      <c r="B22" s="113" t="s">
        <v>1402</v>
      </c>
      <c r="C22" s="148">
        <v>0</v>
      </c>
    </row>
    <row r="23" spans="1:3" ht="15">
      <c r="A23" s="152"/>
      <c r="B23" s="113" t="s">
        <v>1387</v>
      </c>
      <c r="C23" s="148">
        <v>659.0699999999999</v>
      </c>
    </row>
    <row r="24" spans="1:3" ht="15">
      <c r="A24" s="152"/>
      <c r="B24" s="113" t="s">
        <v>1378</v>
      </c>
      <c r="C24" s="148">
        <v>164.42</v>
      </c>
    </row>
    <row r="25" spans="1:3" ht="15">
      <c r="A25" s="152"/>
      <c r="B25" s="113" t="s">
        <v>1388</v>
      </c>
      <c r="C25" s="148">
        <v>41492.16</v>
      </c>
    </row>
    <row r="26" spans="1:3" ht="15">
      <c r="A26" s="152"/>
      <c r="B26" s="113" t="s">
        <v>1379</v>
      </c>
      <c r="C26" s="148">
        <v>15319.929999999998</v>
      </c>
    </row>
    <row r="27" spans="1:3" ht="15">
      <c r="A27" s="152"/>
      <c r="B27" s="113" t="s">
        <v>1377</v>
      </c>
      <c r="C27" s="148">
        <v>25418.69</v>
      </c>
    </row>
    <row r="28" spans="1:3" ht="15">
      <c r="A28" s="152"/>
      <c r="B28" s="113" t="s">
        <v>1483</v>
      </c>
      <c r="C28" s="148">
        <v>7000</v>
      </c>
    </row>
    <row r="29" spans="1:3" ht="15">
      <c r="A29" s="152"/>
      <c r="B29" s="113" t="s">
        <v>1372</v>
      </c>
      <c r="C29" s="148">
        <v>6741.3099999999995</v>
      </c>
    </row>
    <row r="30" spans="1:3" ht="15">
      <c r="A30" s="152"/>
      <c r="B30" s="113" t="s">
        <v>1389</v>
      </c>
      <c r="C30" s="148">
        <v>55.72</v>
      </c>
    </row>
    <row r="31" spans="1:3" ht="15">
      <c r="A31" s="152"/>
      <c r="B31" s="113" t="s">
        <v>1406</v>
      </c>
      <c r="C31" s="148">
        <v>1819.92</v>
      </c>
    </row>
    <row r="32" spans="1:3" ht="15">
      <c r="A32" s="152"/>
      <c r="B32" s="113" t="s">
        <v>1373</v>
      </c>
      <c r="C32" s="148">
        <v>148.1</v>
      </c>
    </row>
    <row r="33" spans="1:3" ht="15">
      <c r="A33" s="152"/>
      <c r="B33" s="113" t="s">
        <v>1380</v>
      </c>
      <c r="C33" s="148">
        <v>3100</v>
      </c>
    </row>
    <row r="34" spans="1:3" ht="15">
      <c r="A34" s="152"/>
      <c r="B34" s="113" t="s">
        <v>1390</v>
      </c>
      <c r="C34" s="148">
        <v>52.72</v>
      </c>
    </row>
    <row r="35" spans="1:3" ht="15">
      <c r="A35" s="152"/>
      <c r="B35" s="113" t="s">
        <v>1374</v>
      </c>
      <c r="C35" s="148">
        <v>8932</v>
      </c>
    </row>
    <row r="36" spans="1:3" ht="15">
      <c r="A36" s="152"/>
      <c r="B36" s="113" t="s">
        <v>1375</v>
      </c>
      <c r="C36" s="148">
        <v>3029.2</v>
      </c>
    </row>
    <row r="37" spans="1:3" ht="15">
      <c r="A37" s="152"/>
      <c r="B37" s="113" t="s">
        <v>1407</v>
      </c>
      <c r="C37" s="148">
        <v>1022.6999999999999</v>
      </c>
    </row>
    <row r="38" spans="1:3" ht="15">
      <c r="A38" s="152"/>
      <c r="B38" s="113" t="s">
        <v>1376</v>
      </c>
      <c r="C38" s="148">
        <v>504</v>
      </c>
    </row>
    <row r="39" spans="1:3" ht="15">
      <c r="A39" s="152"/>
      <c r="B39" s="113" t="s">
        <v>1392</v>
      </c>
      <c r="C39" s="148">
        <v>16150</v>
      </c>
    </row>
    <row r="40" spans="1:3" ht="15">
      <c r="A40" s="152"/>
      <c r="B40" s="113" t="s">
        <v>1403</v>
      </c>
      <c r="C40" s="148">
        <v>54178.42</v>
      </c>
    </row>
    <row r="41" spans="1:3" ht="15">
      <c r="A41" s="152"/>
      <c r="B41" s="113" t="s">
        <v>1391</v>
      </c>
      <c r="C41" s="148">
        <v>1524.6</v>
      </c>
    </row>
    <row r="42" spans="1:3" ht="15">
      <c r="A42" s="152"/>
      <c r="B42" s="113" t="s">
        <v>1408</v>
      </c>
      <c r="C42" s="148">
        <v>550</v>
      </c>
    </row>
    <row r="43" spans="1:3" ht="15">
      <c r="A43" s="152"/>
      <c r="B43" s="113" t="s">
        <v>1409</v>
      </c>
      <c r="C43" s="148">
        <v>550</v>
      </c>
    </row>
    <row r="44" spans="1:3" ht="15">
      <c r="A44" s="152"/>
      <c r="B44" s="113" t="s">
        <v>1410</v>
      </c>
      <c r="C44" s="148">
        <v>135</v>
      </c>
    </row>
    <row r="45" spans="1:3" ht="15">
      <c r="A45" s="108" t="s">
        <v>1230</v>
      </c>
      <c r="B45" s="109"/>
      <c r="C45" s="147">
        <v>748277.8099999998</v>
      </c>
    </row>
    <row r="46" spans="1:3" ht="15">
      <c r="A46" s="108" t="s">
        <v>124</v>
      </c>
      <c r="B46" s="108" t="s">
        <v>1402</v>
      </c>
      <c r="C46" s="147">
        <v>1612.8</v>
      </c>
    </row>
    <row r="47" spans="1:3" ht="15">
      <c r="A47" s="108" t="s">
        <v>1231</v>
      </c>
      <c r="B47" s="109"/>
      <c r="C47" s="147">
        <v>1612.8</v>
      </c>
    </row>
    <row r="48" spans="1:3" ht="15">
      <c r="A48" s="108" t="s">
        <v>127</v>
      </c>
      <c r="B48" s="108" t="s">
        <v>1411</v>
      </c>
      <c r="C48" s="147">
        <v>0</v>
      </c>
    </row>
    <row r="49" spans="1:3" ht="15">
      <c r="A49" s="108" t="s">
        <v>1232</v>
      </c>
      <c r="B49" s="109"/>
      <c r="C49" s="147">
        <v>0</v>
      </c>
    </row>
    <row r="50" spans="1:3" ht="15">
      <c r="A50" s="108" t="s">
        <v>131</v>
      </c>
      <c r="B50" s="108" t="s">
        <v>1395</v>
      </c>
      <c r="C50" s="147">
        <v>67200</v>
      </c>
    </row>
    <row r="51" spans="1:3" ht="15">
      <c r="A51" s="152"/>
      <c r="B51" s="113" t="s">
        <v>1402</v>
      </c>
      <c r="C51" s="148">
        <v>5000</v>
      </c>
    </row>
    <row r="52" spans="1:3" ht="15">
      <c r="A52" s="152"/>
      <c r="B52" s="113" t="s">
        <v>1412</v>
      </c>
      <c r="C52" s="148">
        <v>25000</v>
      </c>
    </row>
    <row r="53" spans="1:3" ht="15">
      <c r="A53" s="152"/>
      <c r="B53" s="113" t="s">
        <v>1406</v>
      </c>
      <c r="C53" s="148">
        <v>27880</v>
      </c>
    </row>
    <row r="54" spans="1:3" ht="15">
      <c r="A54" s="108" t="s">
        <v>1233</v>
      </c>
      <c r="B54" s="109"/>
      <c r="C54" s="147">
        <v>125080</v>
      </c>
    </row>
    <row r="55" spans="1:3" ht="15">
      <c r="A55" s="108" t="s">
        <v>140</v>
      </c>
      <c r="B55" s="108" t="s">
        <v>1395</v>
      </c>
      <c r="C55" s="147">
        <v>34745.130000000005</v>
      </c>
    </row>
    <row r="56" spans="1:3" ht="15">
      <c r="A56" s="152"/>
      <c r="B56" s="113" t="s">
        <v>1418</v>
      </c>
      <c r="C56" s="148">
        <v>5669.73</v>
      </c>
    </row>
    <row r="57" spans="1:3" ht="15">
      <c r="A57" s="152"/>
      <c r="B57" s="113" t="s">
        <v>1394</v>
      </c>
      <c r="C57" s="148">
        <v>8535.3</v>
      </c>
    </row>
    <row r="58" spans="1:3" ht="15">
      <c r="A58" s="152"/>
      <c r="B58" s="113" t="s">
        <v>1386</v>
      </c>
      <c r="C58" s="148">
        <v>1800</v>
      </c>
    </row>
    <row r="59" spans="1:3" ht="15">
      <c r="A59" s="152"/>
      <c r="B59" s="113" t="s">
        <v>1396</v>
      </c>
      <c r="C59" s="148">
        <v>5040</v>
      </c>
    </row>
    <row r="60" spans="1:3" ht="15">
      <c r="A60" s="152"/>
      <c r="B60" s="113" t="s">
        <v>1402</v>
      </c>
      <c r="C60" s="148">
        <v>0</v>
      </c>
    </row>
    <row r="61" spans="1:3" ht="15">
      <c r="A61" s="152"/>
      <c r="B61" s="113" t="s">
        <v>1388</v>
      </c>
      <c r="C61" s="148">
        <v>7499.52</v>
      </c>
    </row>
    <row r="62" spans="1:3" ht="15">
      <c r="A62" s="152"/>
      <c r="B62" s="113" t="s">
        <v>1376</v>
      </c>
      <c r="C62" s="148">
        <v>1234.02</v>
      </c>
    </row>
    <row r="63" spans="1:3" ht="15">
      <c r="A63" s="152"/>
      <c r="B63" s="113" t="s">
        <v>1426</v>
      </c>
      <c r="C63" s="148">
        <v>305696.28</v>
      </c>
    </row>
    <row r="64" spans="1:3" ht="15">
      <c r="A64" s="108" t="s">
        <v>1234</v>
      </c>
      <c r="B64" s="109"/>
      <c r="C64" s="147">
        <v>370219.98000000004</v>
      </c>
    </row>
    <row r="65" spans="1:3" ht="15">
      <c r="A65" s="108" t="s">
        <v>1119</v>
      </c>
      <c r="B65" s="108" t="s">
        <v>1395</v>
      </c>
      <c r="C65" s="147">
        <v>40000</v>
      </c>
    </row>
    <row r="66" spans="1:3" ht="15">
      <c r="A66" s="152"/>
      <c r="B66" s="113" t="s">
        <v>1384</v>
      </c>
      <c r="C66" s="148">
        <v>0</v>
      </c>
    </row>
    <row r="67" spans="1:3" ht="15">
      <c r="A67" s="152"/>
      <c r="B67" s="113" t="s">
        <v>1424</v>
      </c>
      <c r="C67" s="148">
        <v>7000</v>
      </c>
    </row>
    <row r="68" spans="1:3" ht="15">
      <c r="A68" s="152"/>
      <c r="B68" s="113" t="s">
        <v>1425</v>
      </c>
      <c r="C68" s="148">
        <v>10000</v>
      </c>
    </row>
    <row r="69" spans="1:3" ht="15">
      <c r="A69" s="152"/>
      <c r="B69" s="113" t="s">
        <v>1398</v>
      </c>
      <c r="C69" s="148">
        <v>0</v>
      </c>
    </row>
    <row r="70" spans="1:3" ht="15">
      <c r="A70" s="152"/>
      <c r="B70" s="113" t="s">
        <v>1386</v>
      </c>
      <c r="C70" s="148">
        <v>0</v>
      </c>
    </row>
    <row r="71" spans="1:3" ht="15">
      <c r="A71" s="152"/>
      <c r="B71" s="113" t="s">
        <v>1393</v>
      </c>
      <c r="C71" s="148">
        <v>0</v>
      </c>
    </row>
    <row r="72" spans="1:3" ht="15">
      <c r="A72" s="152"/>
      <c r="B72" s="113" t="s">
        <v>1413</v>
      </c>
      <c r="C72" s="148">
        <v>8000</v>
      </c>
    </row>
    <row r="73" spans="1:3" ht="15">
      <c r="A73" s="152"/>
      <c r="B73" s="113" t="s">
        <v>1412</v>
      </c>
      <c r="C73" s="148">
        <v>10000</v>
      </c>
    </row>
    <row r="74" spans="1:3" ht="15">
      <c r="A74" s="152"/>
      <c r="B74" s="113" t="s">
        <v>1387</v>
      </c>
      <c r="C74" s="148">
        <v>0</v>
      </c>
    </row>
    <row r="75" spans="1:3" ht="15">
      <c r="A75" s="152"/>
      <c r="B75" s="113" t="s">
        <v>1378</v>
      </c>
      <c r="C75" s="148">
        <v>0</v>
      </c>
    </row>
    <row r="76" spans="1:3" ht="15">
      <c r="A76" s="152"/>
      <c r="B76" s="113" t="s">
        <v>1388</v>
      </c>
      <c r="C76" s="148">
        <v>0</v>
      </c>
    </row>
    <row r="77" spans="1:3" ht="15">
      <c r="A77" s="152"/>
      <c r="B77" s="113" t="s">
        <v>1379</v>
      </c>
      <c r="C77" s="148">
        <v>0</v>
      </c>
    </row>
    <row r="78" spans="1:3" ht="15">
      <c r="A78" s="152"/>
      <c r="B78" s="113" t="s">
        <v>1374</v>
      </c>
      <c r="C78" s="148">
        <v>0</v>
      </c>
    </row>
    <row r="79" spans="1:3" ht="15">
      <c r="A79" s="152"/>
      <c r="B79" s="113" t="s">
        <v>1375</v>
      </c>
      <c r="C79" s="148">
        <v>0</v>
      </c>
    </row>
    <row r="80" spans="1:3" ht="15">
      <c r="A80" s="108" t="s">
        <v>1235</v>
      </c>
      <c r="B80" s="109"/>
      <c r="C80" s="147">
        <v>75000</v>
      </c>
    </row>
    <row r="81" spans="1:3" ht="15">
      <c r="A81" s="108" t="s">
        <v>145</v>
      </c>
      <c r="B81" s="108" t="s">
        <v>1424</v>
      </c>
      <c r="C81" s="147">
        <v>2479.2</v>
      </c>
    </row>
    <row r="82" spans="1:3" ht="15">
      <c r="A82" s="152"/>
      <c r="B82" s="113" t="s">
        <v>1444</v>
      </c>
      <c r="C82" s="148">
        <v>4670.4000000000015</v>
      </c>
    </row>
    <row r="83" spans="1:3" ht="15">
      <c r="A83" s="152"/>
      <c r="B83" s="113" t="s">
        <v>1413</v>
      </c>
      <c r="C83" s="148">
        <v>12331.78</v>
      </c>
    </row>
    <row r="84" spans="1:3" ht="15">
      <c r="A84" s="152"/>
      <c r="B84" s="113" t="s">
        <v>1389</v>
      </c>
      <c r="C84" s="148">
        <v>7600</v>
      </c>
    </row>
    <row r="85" spans="1:3" ht="15">
      <c r="A85" s="152"/>
      <c r="B85" s="113" t="s">
        <v>1375</v>
      </c>
      <c r="C85" s="148">
        <v>5420.8</v>
      </c>
    </row>
    <row r="86" spans="1:3" ht="15">
      <c r="A86" s="152"/>
      <c r="B86" s="113" t="s">
        <v>1414</v>
      </c>
      <c r="C86" s="148">
        <v>2051506</v>
      </c>
    </row>
    <row r="87" spans="1:3" ht="15">
      <c r="A87" s="108" t="s">
        <v>1236</v>
      </c>
      <c r="B87" s="109"/>
      <c r="C87" s="147">
        <v>2084008.18</v>
      </c>
    </row>
    <row r="88" spans="1:3" ht="15">
      <c r="A88" s="114" t="s">
        <v>1176</v>
      </c>
      <c r="B88" s="153"/>
      <c r="C88" s="149">
        <v>3404198.7699999996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6" sqref="B6"/>
    </sheetView>
  </sheetViews>
  <sheetFormatPr defaultColWidth="11.421875" defaultRowHeight="15"/>
  <cols>
    <col min="1" max="1" width="38.421875" style="0" bestFit="1" customWidth="1"/>
    <col min="2" max="2" width="20.421875" style="0" bestFit="1" customWidth="1"/>
    <col min="3" max="3" width="38.421875" style="0" bestFit="1" customWidth="1"/>
    <col min="4" max="4" width="26.57421875" style="0" bestFit="1" customWidth="1"/>
  </cols>
  <sheetData>
    <row r="1" spans="1:2" ht="15">
      <c r="A1" s="150" t="s">
        <v>4</v>
      </c>
      <c r="B1" s="151" t="s">
        <v>1466</v>
      </c>
    </row>
    <row r="3" spans="1:2" ht="15">
      <c r="A3" s="112" t="s">
        <v>1221</v>
      </c>
      <c r="B3" s="122"/>
    </row>
    <row r="4" spans="1:2" ht="15">
      <c r="A4" s="112" t="s">
        <v>18</v>
      </c>
      <c r="B4" s="122" t="s">
        <v>1237</v>
      </c>
    </row>
    <row r="5" spans="1:2" ht="15">
      <c r="A5" s="108">
        <v>53</v>
      </c>
      <c r="B5" s="147">
        <v>973908.4700000002</v>
      </c>
    </row>
    <row r="6" spans="1:2" ht="15">
      <c r="A6" s="113">
        <v>57</v>
      </c>
      <c r="B6" s="148">
        <v>73088.01999999999</v>
      </c>
    </row>
    <row r="7" spans="1:2" ht="15">
      <c r="A7" s="113">
        <v>58</v>
      </c>
      <c r="B7" s="148">
        <v>2357202.2800000003</v>
      </c>
    </row>
    <row r="8" spans="1:2" ht="15">
      <c r="A8" s="114" t="s">
        <v>1176</v>
      </c>
      <c r="B8" s="149">
        <v>3404198.7700000005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="90" zoomScaleNormal="90" zoomScalePageLayoutView="0" workbookViewId="0" topLeftCell="A1">
      <selection activeCell="A6" sqref="A6"/>
    </sheetView>
  </sheetViews>
  <sheetFormatPr defaultColWidth="11.421875" defaultRowHeight="15"/>
  <cols>
    <col min="1" max="1" width="114.00390625" style="0" bestFit="1" customWidth="1"/>
    <col min="2" max="2" width="20.421875" style="0" bestFit="1" customWidth="1"/>
    <col min="3" max="3" width="38.421875" style="0" bestFit="1" customWidth="1"/>
    <col min="4" max="4" width="26.57421875" style="0" bestFit="1" customWidth="1"/>
    <col min="5" max="5" width="33.28125" style="0" bestFit="1" customWidth="1"/>
  </cols>
  <sheetData>
    <row r="1" spans="1:2" ht="15">
      <c r="A1" s="150" t="s">
        <v>4</v>
      </c>
      <c r="B1" s="151" t="s">
        <v>1466</v>
      </c>
    </row>
    <row r="3" spans="1:2" ht="15">
      <c r="A3" s="112" t="s">
        <v>1221</v>
      </c>
      <c r="B3" s="122"/>
    </row>
    <row r="4" spans="1:2" ht="15">
      <c r="A4" s="112" t="s">
        <v>1135</v>
      </c>
      <c r="B4" s="122" t="s">
        <v>1237</v>
      </c>
    </row>
    <row r="5" spans="1:2" ht="15">
      <c r="A5" s="108" t="s">
        <v>190</v>
      </c>
      <c r="B5" s="147">
        <v>99681.3</v>
      </c>
    </row>
    <row r="6" spans="1:2" ht="15">
      <c r="A6" s="113" t="s">
        <v>1150</v>
      </c>
      <c r="B6" s="148">
        <v>266126.5</v>
      </c>
    </row>
    <row r="7" spans="1:2" ht="15">
      <c r="A7" s="113" t="s">
        <v>1148</v>
      </c>
      <c r="B7" s="148">
        <v>0</v>
      </c>
    </row>
    <row r="8" spans="1:2" ht="15">
      <c r="A8" s="113" t="s">
        <v>1149</v>
      </c>
      <c r="B8" s="148">
        <v>876835.1281380951</v>
      </c>
    </row>
    <row r="9" spans="1:2" ht="15">
      <c r="A9" s="113" t="s">
        <v>1462</v>
      </c>
      <c r="B9" s="148"/>
    </row>
    <row r="10" spans="1:2" ht="15">
      <c r="A10" s="114" t="s">
        <v>1176</v>
      </c>
      <c r="B10" s="149">
        <v>1242642.9281380952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CALERO LARREA LORENA ALEXANDRA</cp:lastModifiedBy>
  <cp:lastPrinted>2020-12-17T22:42:28Z</cp:lastPrinted>
  <dcterms:created xsi:type="dcterms:W3CDTF">2020-12-02T14:35:35Z</dcterms:created>
  <dcterms:modified xsi:type="dcterms:W3CDTF">2021-01-14T20:03:25Z</dcterms:modified>
  <cp:category/>
  <cp:version/>
  <cp:contentType/>
  <cp:contentStatus/>
</cp:coreProperties>
</file>